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20" yWindow="-80" windowWidth="21600" windowHeight="14460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E7"/>
  <c r="I7"/>
  <c r="H7"/>
  <c r="G7"/>
  <c r="F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<sst xmlns="http://schemas.openxmlformats.org/spreadsheetml/2006/main" count="185" uniqueCount="131">
  <si>
    <t>Rakaua edgerleyi</t>
    <phoneticPr fontId="18" type="noConversion"/>
  </si>
  <si>
    <t>Raukaua simplex</t>
    <phoneticPr fontId="18" type="noConversion"/>
  </si>
  <si>
    <t>Schefflera digitata</t>
    <phoneticPr fontId="18" type="noConversion"/>
  </si>
  <si>
    <t>Veronica salicifolia</t>
    <phoneticPr fontId="18" type="noConversion"/>
  </si>
  <si>
    <t>Weinmannia racemosa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</si>
  <si>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</si>
  <si>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</si>
  <si>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</si>
  <si>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</si>
  <si>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</si>
  <si>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</si>
  <si>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</si>
  <si>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</si>
  <si>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</si>
  <si>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</si>
  <si>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</si>
  <si>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</si>
  <si>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</si>
  <si>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</si>
  <si>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</si>
  <si>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</si>
  <si>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</si>
  <si>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</si>
  <si>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</si>
  <si>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</si>
  <si>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</si>
  <si>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</si>
  <si>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</si>
  <si>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</si>
  <si>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</si>
  <si>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</si>
  <si>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</si>
  <si>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</si>
  <si>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</si>
  <si>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</si>
  <si>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</si>
  <si>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</si>
  <si>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4 m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</si>
  <si>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</si>
  <si>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</si>
  <si>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</si>
  <si>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</si>
  <si>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</si>
  <si>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</si>
  <si>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</si>
  <si>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</si>
  <si>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</si>
  <si>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</si>
  <si>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</si>
  <si>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</si>
  <si>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</si>
  <si>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</si>
  <si>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</si>
  <si>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</si>
  <si>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</si>
  <si>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</si>
  <si>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</si>
  <si>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</si>
  <si>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</si>
  <si>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</si>
  <si>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</si>
  <si>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</si>
  <si>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</si>
  <si>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</si>
  <si>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</si>
  <si>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</si>
  <si>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</si>
  <si>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</si>
  <si>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</si>
  <si>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</si>
  <si>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</si>
  <si>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</si>
  <si>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</si>
  <si>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</si>
  <si>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</si>
  <si>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</si>
  <si>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</si>
  <si>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</si>
  <si>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</si>
  <si>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</si>
  <si>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</si>
  <si>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</si>
  <si>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</si>
  <si>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</si>
  <si>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</si>
  <si>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</si>
  <si>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</si>
  <si>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</si>
  <si>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</si>
  <si>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</si>
  <si>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</si>
  <si>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</si>
  <si>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</si>
  <si>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</si>
  <si>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</si>
  <si>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</si>
  <si>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</si>
  <si>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</si>
  <si>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</si>
  <si>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</si>
  <si>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</si>
  <si>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</si>
  <si>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</si>
  <si>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</si>
  <si>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</si>
  <si>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</si>
  <si>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</si>
  <si>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</si>
  <si>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</si>
  <si>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</si>
  <si>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</si>
  <si>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TEVS</t>
    <phoneticPr fontId="18" type="noConversion"/>
  </si>
  <si>
    <t>Tautuku Coastal</t>
    <phoneticPr fontId="18" type="noConversion"/>
  </si>
  <si>
    <t>Aristotelia serrata</t>
    <phoneticPr fontId="18" type="noConversion"/>
  </si>
  <si>
    <t>Carpodetus serratus</t>
    <phoneticPr fontId="18" type="noConversion"/>
  </si>
  <si>
    <t>Clematis paniculata</t>
    <phoneticPr fontId="18" type="noConversion"/>
  </si>
  <si>
    <t>Coprosma colensoi</t>
    <phoneticPr fontId="18" type="noConversion"/>
  </si>
  <si>
    <t>Coprosma foetidissima</t>
    <phoneticPr fontId="18" type="noConversion"/>
  </si>
  <si>
    <t>Coprosma lucida</t>
    <phoneticPr fontId="18" type="noConversion"/>
  </si>
  <si>
    <t>Coprosma propinqua</t>
    <phoneticPr fontId="18" type="noConversion"/>
  </si>
  <si>
    <t>Coprosma rhaminoides</t>
    <phoneticPr fontId="18" type="noConversion"/>
  </si>
  <si>
    <t>Fuchsia excorticata</t>
    <phoneticPr fontId="18" type="noConversion"/>
  </si>
  <si>
    <t>Griselinia littoralis</t>
    <phoneticPr fontId="18" type="noConversion"/>
  </si>
  <si>
    <t>Melicytus ramiflorus</t>
    <phoneticPr fontId="18" type="noConversion"/>
  </si>
  <si>
    <t>Metrosideros diffusa</t>
    <phoneticPr fontId="18" type="noConversion"/>
  </si>
  <si>
    <t>Metrosideros umbellata</t>
    <phoneticPr fontId="18" type="noConversion"/>
  </si>
  <si>
    <t>Myrsine australis</t>
    <phoneticPr fontId="18" type="noConversion"/>
  </si>
  <si>
    <t>Pittosportum tenuifolium</t>
    <phoneticPr fontId="18" type="noConversion"/>
  </si>
  <si>
    <t>Pseudopanax colensoi</t>
    <phoneticPr fontId="18" type="noConversion"/>
  </si>
  <si>
    <t>Pseudopanax crassifolius</t>
    <phoneticPr fontId="18" type="noConversion"/>
  </si>
  <si>
    <t>Pseudowintera colorata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</si>
</sst>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15" fillId="7" borderId="25" xfId="0" applyFont="1" applyFill="1" applyBorder="1" applyAlignment="1">
      <alignment horizont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2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/>
    </xf>
    <xf numFmtId="0" fontId="48" fillId="7" borderId="1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tabSelected="1" zoomScale="131" zoomScaleNormal="131" zoomScalePageLayoutView="131" workbookViewId="0">
      <pane xSplit="2" ySplit="6" topLeftCell="C22" activePane="bottomRight" state="frozenSplit"/>
      <selection sqref="A1:XFD1048576"/>
      <selection pane="topRight" activeCell="V1" sqref="V1"/>
      <selection pane="bottomLeft" activeCell="A7" sqref="A7"/>
      <selection pane="bottomRight" activeCell="G3" sqref="G3:H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171" t="s">
        <v>96</v>
      </c>
      <c r="B1" s="187" t="s">
        <v>92</v>
      </c>
      <c r="C1" s="183" t="s">
        <v>93</v>
      </c>
      <c r="D1" s="184"/>
      <c r="E1" s="173" t="s">
        <v>94</v>
      </c>
      <c r="F1" s="174"/>
      <c r="G1" s="173" t="s">
        <v>95</v>
      </c>
      <c r="H1" s="174"/>
      <c r="I1" s="177" t="s">
        <v>21</v>
      </c>
      <c r="J1" s="178"/>
      <c r="K1" s="177" t="s">
        <v>22</v>
      </c>
      <c r="L1" s="218"/>
      <c r="M1" s="215"/>
      <c r="N1" s="228" t="s">
        <v>18</v>
      </c>
      <c r="O1" s="228"/>
      <c r="P1" s="129">
        <v>1</v>
      </c>
      <c r="Q1" s="124"/>
      <c r="R1" s="125"/>
      <c r="S1" s="230" t="s">
        <v>20</v>
      </c>
      <c r="T1" s="231"/>
      <c r="U1" s="231"/>
      <c r="V1" s="231"/>
      <c r="W1" s="231"/>
      <c r="X1" s="231"/>
      <c r="Y1" s="231"/>
      <c r="Z1" s="231"/>
      <c r="AA1" s="231"/>
      <c r="AB1" s="231"/>
      <c r="AC1" s="232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172"/>
      <c r="B2" s="188"/>
      <c r="C2" s="185"/>
      <c r="D2" s="186"/>
      <c r="E2" s="175"/>
      <c r="F2" s="176"/>
      <c r="G2" s="175"/>
      <c r="H2" s="176"/>
      <c r="I2" s="179"/>
      <c r="J2" s="180"/>
      <c r="K2" s="179"/>
      <c r="L2" s="219"/>
      <c r="M2" s="216"/>
      <c r="N2" s="229" t="s">
        <v>19</v>
      </c>
      <c r="O2" s="229"/>
      <c r="P2" s="126" t="s">
        <v>17</v>
      </c>
      <c r="Q2" s="127"/>
      <c r="R2" s="128"/>
      <c r="S2" s="233"/>
      <c r="T2" s="234"/>
      <c r="U2" s="234"/>
      <c r="V2" s="234"/>
      <c r="W2" s="234"/>
      <c r="X2" s="234"/>
      <c r="Y2" s="234"/>
      <c r="Z2" s="234"/>
      <c r="AA2" s="234"/>
      <c r="AB2" s="234"/>
      <c r="AC2" s="235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111</v>
      </c>
      <c r="B3" s="159" t="s">
        <v>112</v>
      </c>
      <c r="C3" s="181">
        <v>-46.58</v>
      </c>
      <c r="D3" s="182"/>
      <c r="E3" s="181">
        <v>169.44399999999999</v>
      </c>
      <c r="F3" s="182"/>
      <c r="G3" s="167" t="s">
        <v>37</v>
      </c>
      <c r="H3" s="168"/>
      <c r="I3" s="169">
        <v>39848</v>
      </c>
      <c r="J3" s="170"/>
      <c r="K3" s="181"/>
      <c r="L3" s="182"/>
      <c r="M3" s="222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4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15</v>
      </c>
      <c r="B4" s="10"/>
      <c r="C4" s="165"/>
      <c r="D4" s="166"/>
      <c r="E4" s="165"/>
      <c r="F4" s="166"/>
      <c r="G4" s="165"/>
      <c r="H4" s="166"/>
      <c r="I4" s="165"/>
      <c r="J4" s="217"/>
      <c r="K4" s="220"/>
      <c r="L4" s="221"/>
      <c r="M4" s="225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7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194" t="s">
        <v>6</v>
      </c>
      <c r="B5" s="192" t="s">
        <v>5</v>
      </c>
      <c r="C5" s="196" t="s">
        <v>34</v>
      </c>
      <c r="D5" s="197"/>
      <c r="E5" s="198" t="s">
        <v>28</v>
      </c>
      <c r="F5" s="199"/>
      <c r="G5" s="199"/>
      <c r="H5" s="199"/>
      <c r="I5" s="199"/>
      <c r="J5" s="199"/>
      <c r="K5" s="200"/>
      <c r="L5" s="200"/>
      <c r="M5" s="201"/>
      <c r="N5" s="202"/>
      <c r="O5" s="203" t="s">
        <v>29</v>
      </c>
      <c r="P5" s="204"/>
      <c r="Q5" s="204"/>
      <c r="R5" s="204"/>
      <c r="S5" s="204"/>
      <c r="T5" s="204"/>
      <c r="U5" s="204"/>
      <c r="V5" s="204"/>
      <c r="W5" s="205"/>
      <c r="X5" s="206" t="s">
        <v>30</v>
      </c>
      <c r="Y5" s="207"/>
      <c r="Z5" s="207"/>
      <c r="AA5" s="208"/>
      <c r="AB5" s="209" t="s">
        <v>31</v>
      </c>
      <c r="AC5" s="210"/>
      <c r="AD5" s="211"/>
      <c r="AE5" s="212" t="s">
        <v>32</v>
      </c>
      <c r="AF5" s="213"/>
      <c r="AG5" s="213"/>
      <c r="AH5" s="213"/>
      <c r="AI5" s="214"/>
      <c r="AJ5" s="189" t="s">
        <v>33</v>
      </c>
      <c r="AK5" s="190"/>
      <c r="AL5" s="191"/>
      <c r="AN5" s="243" t="s">
        <v>9</v>
      </c>
      <c r="AO5" s="241" t="s">
        <v>10</v>
      </c>
      <c r="AP5" s="241" t="s">
        <v>11</v>
      </c>
      <c r="AQ5" s="236" t="s">
        <v>12</v>
      </c>
      <c r="AR5" s="236" t="s">
        <v>7</v>
      </c>
      <c r="AS5" s="236" t="s">
        <v>8</v>
      </c>
      <c r="AT5" s="236" t="s">
        <v>108</v>
      </c>
      <c r="AU5" s="236" t="s">
        <v>13</v>
      </c>
      <c r="AV5" s="236" t="s">
        <v>14</v>
      </c>
      <c r="AW5" s="239" t="s">
        <v>109</v>
      </c>
    </row>
    <row r="6" spans="1:88" ht="80.25" customHeight="1" thickBot="1">
      <c r="A6" s="195"/>
      <c r="B6" s="193"/>
      <c r="C6" s="131" t="s">
        <v>99</v>
      </c>
      <c r="D6" s="132" t="s">
        <v>49</v>
      </c>
      <c r="E6" s="133" t="s">
        <v>50</v>
      </c>
      <c r="F6" s="134" t="s">
        <v>16</v>
      </c>
      <c r="G6" s="135" t="s">
        <v>23</v>
      </c>
      <c r="H6" s="136" t="s">
        <v>35</v>
      </c>
      <c r="I6" s="135" t="s">
        <v>24</v>
      </c>
      <c r="J6" s="134" t="s">
        <v>25</v>
      </c>
      <c r="K6" s="135" t="s">
        <v>53</v>
      </c>
      <c r="L6" s="134" t="s">
        <v>54</v>
      </c>
      <c r="M6" s="137" t="s">
        <v>26</v>
      </c>
      <c r="N6" s="138" t="s">
        <v>27</v>
      </c>
      <c r="O6" s="139" t="s">
        <v>56</v>
      </c>
      <c r="P6" s="140" t="s">
        <v>57</v>
      </c>
      <c r="Q6" s="141" t="s">
        <v>58</v>
      </c>
      <c r="R6" s="140" t="s">
        <v>59</v>
      </c>
      <c r="S6" s="142" t="s">
        <v>60</v>
      </c>
      <c r="T6" s="141" t="s">
        <v>61</v>
      </c>
      <c r="U6" s="143" t="s">
        <v>62</v>
      </c>
      <c r="V6" s="140" t="s">
        <v>63</v>
      </c>
      <c r="W6" s="144" t="s">
        <v>64</v>
      </c>
      <c r="X6" s="145" t="s">
        <v>36</v>
      </c>
      <c r="Y6" s="146" t="s">
        <v>39</v>
      </c>
      <c r="Z6" s="147" t="s">
        <v>40</v>
      </c>
      <c r="AA6" s="148" t="s">
        <v>38</v>
      </c>
      <c r="AB6" s="149" t="s">
        <v>41</v>
      </c>
      <c r="AC6" s="150" t="s">
        <v>42</v>
      </c>
      <c r="AD6" s="151" t="s">
        <v>43</v>
      </c>
      <c r="AE6" s="152" t="s">
        <v>47</v>
      </c>
      <c r="AF6" s="153" t="s">
        <v>44</v>
      </c>
      <c r="AG6" s="153" t="s">
        <v>45</v>
      </c>
      <c r="AH6" s="153" t="s">
        <v>46</v>
      </c>
      <c r="AI6" s="154" t="s">
        <v>48</v>
      </c>
      <c r="AJ6" s="155" t="s">
        <v>77</v>
      </c>
      <c r="AK6" s="156" t="s">
        <v>78</v>
      </c>
      <c r="AL6" s="157" t="s">
        <v>79</v>
      </c>
      <c r="AM6" s="1"/>
      <c r="AN6" s="244"/>
      <c r="AO6" s="242"/>
      <c r="AP6" s="242"/>
      <c r="AQ6" s="237"/>
      <c r="AR6" s="237"/>
      <c r="AS6" s="237"/>
      <c r="AT6" s="237"/>
      <c r="AU6" s="237"/>
      <c r="AV6" s="238"/>
      <c r="AW6" s="240"/>
    </row>
    <row r="7" spans="1:88" ht="15">
      <c r="A7" s="58">
        <f t="shared" ref="A7:A71" si="0">IF(B7&gt;0,(ROW(A7)-6),0)</f>
        <v>1</v>
      </c>
      <c r="B7" s="31" t="s">
        <v>113</v>
      </c>
      <c r="C7" s="24">
        <v>1</v>
      </c>
      <c r="D7" s="16"/>
      <c r="E7" s="24"/>
      <c r="F7" s="39">
        <v>1</v>
      </c>
      <c r="G7" s="32">
        <v>1</v>
      </c>
      <c r="H7" s="38">
        <v>1</v>
      </c>
      <c r="I7" s="32">
        <v>1</v>
      </c>
      <c r="J7" s="39"/>
      <c r="K7" s="32"/>
      <c r="L7" s="39">
        <v>1</v>
      </c>
      <c r="M7" s="32">
        <v>1</v>
      </c>
      <c r="N7" s="16"/>
      <c r="O7" s="42"/>
      <c r="P7" s="48"/>
      <c r="Q7" s="38"/>
      <c r="R7" s="48"/>
      <c r="S7" s="50"/>
      <c r="T7" s="38">
        <v>1</v>
      </c>
      <c r="U7" s="48">
        <v>1</v>
      </c>
      <c r="V7" s="50">
        <v>1</v>
      </c>
      <c r="W7" s="16">
        <v>1</v>
      </c>
      <c r="X7" s="38"/>
      <c r="Y7" s="32"/>
      <c r="Z7" s="50">
        <v>1</v>
      </c>
      <c r="AA7" s="17">
        <v>1</v>
      </c>
      <c r="AB7" s="24">
        <v>1</v>
      </c>
      <c r="AC7" s="50">
        <v>1</v>
      </c>
      <c r="AD7" s="17"/>
      <c r="AE7" s="24"/>
      <c r="AF7" s="50">
        <v>1</v>
      </c>
      <c r="AG7" s="50"/>
      <c r="AH7" s="50"/>
      <c r="AI7" s="53"/>
      <c r="AJ7" s="24"/>
      <c r="AK7" s="50">
        <v>1</v>
      </c>
      <c r="AL7" s="16">
        <v>1</v>
      </c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114</v>
      </c>
      <c r="C8" s="24">
        <v>1</v>
      </c>
      <c r="D8" s="16"/>
      <c r="E8" s="24"/>
      <c r="F8" s="39">
        <v>1</v>
      </c>
      <c r="G8" s="32">
        <v>1</v>
      </c>
      <c r="H8" s="38">
        <v>1</v>
      </c>
      <c r="I8" s="32"/>
      <c r="J8" s="39">
        <v>1</v>
      </c>
      <c r="K8" s="32">
        <v>1</v>
      </c>
      <c r="L8" s="39"/>
      <c r="M8" s="32"/>
      <c r="N8" s="16"/>
      <c r="O8" s="42"/>
      <c r="P8" s="48"/>
      <c r="Q8" s="38">
        <v>1</v>
      </c>
      <c r="R8" s="48">
        <v>1</v>
      </c>
      <c r="S8" s="50">
        <v>1</v>
      </c>
      <c r="T8" s="38"/>
      <c r="U8" s="48"/>
      <c r="V8" s="50"/>
      <c r="W8" s="16"/>
      <c r="X8" s="38"/>
      <c r="Y8" s="32">
        <v>1</v>
      </c>
      <c r="Z8" s="50">
        <v>1</v>
      </c>
      <c r="AA8" s="17"/>
      <c r="AB8" s="24"/>
      <c r="AC8" s="50">
        <v>1</v>
      </c>
      <c r="AD8" s="17">
        <v>1</v>
      </c>
      <c r="AE8" s="24"/>
      <c r="AF8" s="50">
        <v>1</v>
      </c>
      <c r="AG8" s="50"/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115</v>
      </c>
      <c r="C9" s="24">
        <v>1</v>
      </c>
      <c r="D9" s="16"/>
      <c r="E9" s="24">
        <v>1</v>
      </c>
      <c r="F9" s="39">
        <v>1</v>
      </c>
      <c r="G9" s="32"/>
      <c r="H9" s="38">
        <v>1</v>
      </c>
      <c r="I9" s="32"/>
      <c r="J9" s="39">
        <v>1</v>
      </c>
      <c r="K9" s="32">
        <v>1</v>
      </c>
      <c r="L9" s="39"/>
      <c r="M9" s="32"/>
      <c r="N9" s="16"/>
      <c r="O9" s="42"/>
      <c r="P9" s="48"/>
      <c r="Q9" s="38"/>
      <c r="R9" s="48"/>
      <c r="S9" s="50">
        <v>1</v>
      </c>
      <c r="T9" s="38">
        <v>1</v>
      </c>
      <c r="U9" s="48">
        <v>1</v>
      </c>
      <c r="V9" s="50"/>
      <c r="W9" s="16"/>
      <c r="X9" s="38"/>
      <c r="Y9" s="32"/>
      <c r="Z9" s="50">
        <v>1</v>
      </c>
      <c r="AA9" s="17">
        <v>1</v>
      </c>
      <c r="AB9" s="24">
        <v>1</v>
      </c>
      <c r="AC9" s="50">
        <v>1</v>
      </c>
      <c r="AD9" s="17">
        <v>1</v>
      </c>
      <c r="AE9" s="24"/>
      <c r="AF9" s="50">
        <v>1</v>
      </c>
      <c r="AG9" s="50"/>
      <c r="AH9" s="50"/>
      <c r="AI9" s="53"/>
      <c r="AJ9" s="24"/>
      <c r="AK9" s="50">
        <v>1</v>
      </c>
      <c r="AL9" s="16">
        <v>1</v>
      </c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116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>
        <v>1</v>
      </c>
      <c r="Q10" s="38">
        <v>1</v>
      </c>
      <c r="R10" s="48">
        <v>1</v>
      </c>
      <c r="S10" s="50"/>
      <c r="T10" s="38"/>
      <c r="U10" s="48"/>
      <c r="V10" s="50"/>
      <c r="W10" s="16"/>
      <c r="X10" s="38"/>
      <c r="Y10" s="32"/>
      <c r="Z10" s="50">
        <v>1</v>
      </c>
      <c r="AA10" s="17"/>
      <c r="AB10" s="24"/>
      <c r="AC10" s="50"/>
      <c r="AD10" s="17">
        <v>1</v>
      </c>
      <c r="AE10" s="24"/>
      <c r="AF10" s="50"/>
      <c r="AG10" s="50"/>
      <c r="AH10" s="50">
        <v>1</v>
      </c>
      <c r="AI10" s="53">
        <v>1</v>
      </c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117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>
        <v>1</v>
      </c>
      <c r="R11" s="48">
        <v>1</v>
      </c>
      <c r="S11" s="50">
        <v>1</v>
      </c>
      <c r="T11" s="38">
        <v>1</v>
      </c>
      <c r="U11" s="48"/>
      <c r="V11" s="50"/>
      <c r="W11" s="16"/>
      <c r="X11" s="38"/>
      <c r="Y11" s="32">
        <v>1</v>
      </c>
      <c r="Z11" s="50">
        <v>1</v>
      </c>
      <c r="AA11" s="17"/>
      <c r="AB11" s="24"/>
      <c r="AC11" s="50"/>
      <c r="AD11" s="17">
        <v>1</v>
      </c>
      <c r="AE11" s="24"/>
      <c r="AF11" s="50">
        <v>1</v>
      </c>
      <c r="AG11" s="50">
        <v>1</v>
      </c>
      <c r="AH11" s="50"/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118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>
        <v>1</v>
      </c>
      <c r="T12" s="38">
        <v>1</v>
      </c>
      <c r="U12" s="48">
        <v>1</v>
      </c>
      <c r="V12" s="50">
        <v>1</v>
      </c>
      <c r="W12" s="16">
        <v>1</v>
      </c>
      <c r="X12" s="38"/>
      <c r="Y12" s="32">
        <v>1</v>
      </c>
      <c r="Z12" s="50"/>
      <c r="AA12" s="17">
        <v>1</v>
      </c>
      <c r="AB12" s="24"/>
      <c r="AC12" s="50"/>
      <c r="AD12" s="17">
        <v>1</v>
      </c>
      <c r="AE12" s="24"/>
      <c r="AF12" s="50">
        <v>1</v>
      </c>
      <c r="AG12" s="50">
        <v>1</v>
      </c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119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>
        <v>1</v>
      </c>
      <c r="Q13" s="38">
        <v>1</v>
      </c>
      <c r="R13" s="48"/>
      <c r="S13" s="50"/>
      <c r="T13" s="38"/>
      <c r="U13" s="48"/>
      <c r="V13" s="50"/>
      <c r="W13" s="16"/>
      <c r="X13" s="38"/>
      <c r="Y13" s="32">
        <v>1</v>
      </c>
      <c r="Z13" s="50">
        <v>1</v>
      </c>
      <c r="AA13" s="17"/>
      <c r="AB13" s="24"/>
      <c r="AC13" s="50"/>
      <c r="AD13" s="17">
        <v>1</v>
      </c>
      <c r="AE13" s="24"/>
      <c r="AF13" s="50">
        <v>1</v>
      </c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120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>
        <v>1</v>
      </c>
      <c r="Q14" s="38">
        <v>1</v>
      </c>
      <c r="R14" s="48"/>
      <c r="S14" s="50"/>
      <c r="T14" s="38"/>
      <c r="U14" s="48"/>
      <c r="V14" s="50"/>
      <c r="W14" s="16"/>
      <c r="X14" s="38"/>
      <c r="Y14" s="32">
        <v>1</v>
      </c>
      <c r="Z14" s="50">
        <v>1</v>
      </c>
      <c r="AA14" s="17"/>
      <c r="AB14" s="24"/>
      <c r="AC14" s="50"/>
      <c r="AD14" s="17">
        <v>1</v>
      </c>
      <c r="AE14" s="24"/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121</v>
      </c>
      <c r="C15" s="24">
        <v>1</v>
      </c>
      <c r="D15" s="16"/>
      <c r="E15" s="24"/>
      <c r="F15" s="39">
        <v>1</v>
      </c>
      <c r="G15" s="32">
        <v>1</v>
      </c>
      <c r="H15" s="38">
        <v>1</v>
      </c>
      <c r="I15" s="32"/>
      <c r="J15" s="39">
        <v>1</v>
      </c>
      <c r="K15" s="32"/>
      <c r="L15" s="39">
        <v>1</v>
      </c>
      <c r="M15" s="32"/>
      <c r="N15" s="16"/>
      <c r="O15" s="42"/>
      <c r="P15" s="48"/>
      <c r="Q15" s="38"/>
      <c r="R15" s="48">
        <v>1</v>
      </c>
      <c r="S15" s="50">
        <v>1</v>
      </c>
      <c r="T15" s="38">
        <v>1</v>
      </c>
      <c r="U15" s="48">
        <v>1</v>
      </c>
      <c r="V15" s="50">
        <v>1</v>
      </c>
      <c r="W15" s="16">
        <v>1</v>
      </c>
      <c r="X15" s="38"/>
      <c r="Y15" s="32"/>
      <c r="Z15" s="50">
        <v>1</v>
      </c>
      <c r="AA15" s="17">
        <v>1</v>
      </c>
      <c r="AB15" s="24"/>
      <c r="AC15" s="50">
        <v>1</v>
      </c>
      <c r="AD15" s="17">
        <v>1</v>
      </c>
      <c r="AE15" s="24"/>
      <c r="AF15" s="50">
        <v>1</v>
      </c>
      <c r="AG15" s="50">
        <v>1</v>
      </c>
      <c r="AH15" s="50">
        <v>1</v>
      </c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122</v>
      </c>
      <c r="C16" s="24">
        <v>1</v>
      </c>
      <c r="D16" s="16"/>
      <c r="E16" s="24">
        <v>1</v>
      </c>
      <c r="F16" s="39"/>
      <c r="G16" s="32"/>
      <c r="H16" s="38"/>
      <c r="I16" s="32"/>
      <c r="J16" s="39"/>
      <c r="K16" s="32"/>
      <c r="L16" s="39"/>
      <c r="M16" s="32"/>
      <c r="N16" s="16"/>
      <c r="O16" s="42"/>
      <c r="P16" s="48"/>
      <c r="Q16" s="38"/>
      <c r="R16" s="48">
        <v>1</v>
      </c>
      <c r="S16" s="50">
        <v>1</v>
      </c>
      <c r="T16" s="38">
        <v>1</v>
      </c>
      <c r="U16" s="48">
        <v>1</v>
      </c>
      <c r="V16" s="50">
        <v>1</v>
      </c>
      <c r="W16" s="16">
        <v>1</v>
      </c>
      <c r="X16" s="38"/>
      <c r="Y16" s="32">
        <v>1</v>
      </c>
      <c r="Z16" s="50">
        <v>1</v>
      </c>
      <c r="AA16" s="17"/>
      <c r="AB16" s="24"/>
      <c r="AC16" s="50"/>
      <c r="AD16" s="17">
        <v>1</v>
      </c>
      <c r="AE16" s="24"/>
      <c r="AF16" s="50">
        <v>1</v>
      </c>
      <c r="AG16" s="50"/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123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/>
      <c r="J17" s="39">
        <v>1</v>
      </c>
      <c r="K17" s="32"/>
      <c r="L17" s="39">
        <v>1</v>
      </c>
      <c r="M17" s="32"/>
      <c r="N17" s="16"/>
      <c r="O17" s="42"/>
      <c r="P17" s="48"/>
      <c r="Q17" s="38"/>
      <c r="R17" s="48"/>
      <c r="S17" s="50">
        <v>1</v>
      </c>
      <c r="T17" s="38">
        <v>1</v>
      </c>
      <c r="U17" s="48">
        <v>1</v>
      </c>
      <c r="V17" s="50">
        <v>1</v>
      </c>
      <c r="W17" s="16">
        <v>1</v>
      </c>
      <c r="X17" s="38"/>
      <c r="Y17" s="32"/>
      <c r="Z17" s="50"/>
      <c r="AA17" s="17">
        <v>1</v>
      </c>
      <c r="AB17" s="24"/>
      <c r="AC17" s="50"/>
      <c r="AD17" s="17">
        <v>1</v>
      </c>
      <c r="AE17" s="24"/>
      <c r="AF17" s="50"/>
      <c r="AG17" s="50">
        <v>1</v>
      </c>
      <c r="AH17" s="50"/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124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>
        <v>1</v>
      </c>
      <c r="Q18" s="38">
        <v>1</v>
      </c>
      <c r="R18" s="48">
        <v>1</v>
      </c>
      <c r="S18" s="50"/>
      <c r="T18" s="38"/>
      <c r="U18" s="48"/>
      <c r="V18" s="50"/>
      <c r="W18" s="16"/>
      <c r="X18" s="38"/>
      <c r="Y18" s="32"/>
      <c r="Z18" s="50">
        <v>1</v>
      </c>
      <c r="AA18" s="17"/>
      <c r="AB18" s="24"/>
      <c r="AC18" s="50">
        <v>1</v>
      </c>
      <c r="AD18" s="17"/>
      <c r="AE18" s="24"/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125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/>
      <c r="R19" s="48">
        <v>1</v>
      </c>
      <c r="S19" s="50">
        <v>1</v>
      </c>
      <c r="T19" s="38">
        <v>1</v>
      </c>
      <c r="U19" s="48">
        <v>1</v>
      </c>
      <c r="V19" s="50"/>
      <c r="W19" s="16"/>
      <c r="X19" s="38"/>
      <c r="Y19" s="32"/>
      <c r="Z19" s="50"/>
      <c r="AA19" s="17">
        <v>1</v>
      </c>
      <c r="AB19" s="24"/>
      <c r="AC19" s="50"/>
      <c r="AD19" s="17">
        <v>1</v>
      </c>
      <c r="AE19" s="24"/>
      <c r="AF19" s="50"/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126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/>
      <c r="R20" s="48">
        <v>1</v>
      </c>
      <c r="S20" s="50">
        <v>1</v>
      </c>
      <c r="T20" s="38">
        <v>1</v>
      </c>
      <c r="U20" s="48"/>
      <c r="V20" s="50"/>
      <c r="W20" s="16"/>
      <c r="X20" s="38">
        <v>1</v>
      </c>
      <c r="Y20" s="32"/>
      <c r="Z20" s="50">
        <v>1</v>
      </c>
      <c r="AA20" s="17"/>
      <c r="AB20" s="24"/>
      <c r="AC20" s="50"/>
      <c r="AD20" s="17">
        <v>1</v>
      </c>
      <c r="AE20" s="24"/>
      <c r="AF20" s="50"/>
      <c r="AG20" s="50">
        <v>1</v>
      </c>
      <c r="AH20" s="50"/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127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/>
      <c r="S21" s="50">
        <v>1</v>
      </c>
      <c r="T21" s="38">
        <v>1</v>
      </c>
      <c r="U21" s="48">
        <v>1</v>
      </c>
      <c r="V21" s="50"/>
      <c r="W21" s="16"/>
      <c r="X21" s="38"/>
      <c r="Y21" s="32">
        <v>1</v>
      </c>
      <c r="Z21" s="50"/>
      <c r="AA21" s="17">
        <v>1</v>
      </c>
      <c r="AB21" s="24"/>
      <c r="AC21" s="50"/>
      <c r="AD21" s="17">
        <v>1</v>
      </c>
      <c r="AE21" s="24"/>
      <c r="AF21" s="50">
        <v>1</v>
      </c>
      <c r="AG21" s="50">
        <v>1</v>
      </c>
      <c r="AH21" s="50">
        <v>1</v>
      </c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128</v>
      </c>
      <c r="C22" s="24">
        <v>1</v>
      </c>
      <c r="D22" s="16"/>
      <c r="E22" s="24"/>
      <c r="F22" s="39">
        <v>1</v>
      </c>
      <c r="G22" s="32">
        <v>1</v>
      </c>
      <c r="H22" s="38">
        <v>1</v>
      </c>
      <c r="I22" s="32">
        <v>1</v>
      </c>
      <c r="J22" s="39">
        <v>1</v>
      </c>
      <c r="K22" s="32"/>
      <c r="L22" s="39">
        <v>1</v>
      </c>
      <c r="M22" s="32">
        <v>1</v>
      </c>
      <c r="N22" s="16">
        <v>1</v>
      </c>
      <c r="O22" s="42"/>
      <c r="P22" s="48"/>
      <c r="Q22" s="38"/>
      <c r="R22" s="48"/>
      <c r="S22" s="50"/>
      <c r="T22" s="38">
        <v>1</v>
      </c>
      <c r="U22" s="48">
        <v>1</v>
      </c>
      <c r="V22" s="50">
        <v>1</v>
      </c>
      <c r="W22" s="16">
        <v>1</v>
      </c>
      <c r="X22" s="38"/>
      <c r="Y22" s="32"/>
      <c r="Z22" s="50"/>
      <c r="AA22" s="17">
        <v>1</v>
      </c>
      <c r="AB22" s="24"/>
      <c r="AC22" s="50"/>
      <c r="AD22" s="17">
        <v>1</v>
      </c>
      <c r="AE22" s="24"/>
      <c r="AF22" s="50"/>
      <c r="AG22" s="50">
        <v>1</v>
      </c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129</v>
      </c>
      <c r="C23" s="24">
        <v>1</v>
      </c>
      <c r="D23" s="16"/>
      <c r="E23" s="24">
        <v>1</v>
      </c>
      <c r="F23" s="39">
        <v>1</v>
      </c>
      <c r="G23" s="32">
        <v>1</v>
      </c>
      <c r="H23" s="38">
        <v>1</v>
      </c>
      <c r="I23" s="32"/>
      <c r="J23" s="39">
        <v>1</v>
      </c>
      <c r="K23" s="32"/>
      <c r="L23" s="39">
        <v>1</v>
      </c>
      <c r="M23" s="32"/>
      <c r="N23" s="16"/>
      <c r="O23" s="42"/>
      <c r="P23" s="48"/>
      <c r="Q23" s="38"/>
      <c r="R23" s="48"/>
      <c r="S23" s="50">
        <v>1</v>
      </c>
      <c r="T23" s="38">
        <v>1</v>
      </c>
      <c r="U23" s="48">
        <v>1</v>
      </c>
      <c r="V23" s="50"/>
      <c r="W23" s="16"/>
      <c r="X23" s="38"/>
      <c r="Y23" s="32"/>
      <c r="Z23" s="50">
        <v>1</v>
      </c>
      <c r="AA23" s="17"/>
      <c r="AB23" s="24"/>
      <c r="AC23" s="50"/>
      <c r="AD23" s="17">
        <v>1</v>
      </c>
      <c r="AE23" s="24"/>
      <c r="AF23" s="50"/>
      <c r="AG23" s="50"/>
      <c r="AH23" s="50"/>
      <c r="AI23" s="53">
        <v>1</v>
      </c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130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/>
      <c r="S24" s="50"/>
      <c r="T24" s="38">
        <v>1</v>
      </c>
      <c r="U24" s="48">
        <v>1</v>
      </c>
      <c r="V24" s="50"/>
      <c r="W24" s="16"/>
      <c r="X24" s="38"/>
      <c r="Y24" s="32"/>
      <c r="Z24" s="50">
        <v>1</v>
      </c>
      <c r="AA24" s="17"/>
      <c r="AB24" s="24"/>
      <c r="AC24" s="50"/>
      <c r="AD24" s="17">
        <v>1</v>
      </c>
      <c r="AE24" s="24"/>
      <c r="AF24" s="50">
        <v>1</v>
      </c>
      <c r="AG24" s="50">
        <v>1</v>
      </c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0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/>
      <c r="S25" s="50">
        <v>1</v>
      </c>
      <c r="T25" s="38">
        <v>1</v>
      </c>
      <c r="U25" s="48">
        <v>1</v>
      </c>
      <c r="V25" s="50">
        <v>1</v>
      </c>
      <c r="W25" s="16">
        <v>1</v>
      </c>
      <c r="X25" s="38"/>
      <c r="Y25" s="32"/>
      <c r="Z25" s="50">
        <v>1</v>
      </c>
      <c r="AA25" s="17">
        <v>1</v>
      </c>
      <c r="AB25" s="24"/>
      <c r="AC25" s="50"/>
      <c r="AD25" s="17">
        <v>1</v>
      </c>
      <c r="AE25" s="24"/>
      <c r="AF25" s="50"/>
      <c r="AG25" s="50">
        <v>1</v>
      </c>
      <c r="AH25" s="50">
        <v>1</v>
      </c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1</v>
      </c>
      <c r="C26" s="24">
        <v>1</v>
      </c>
      <c r="D26" s="16"/>
      <c r="E26" s="24">
        <v>1</v>
      </c>
      <c r="F26" s="39">
        <v>1</v>
      </c>
      <c r="G26" s="32">
        <v>1</v>
      </c>
      <c r="H26" s="38">
        <v>1</v>
      </c>
      <c r="I26" s="32"/>
      <c r="J26" s="39">
        <v>1</v>
      </c>
      <c r="K26" s="32"/>
      <c r="L26" s="39">
        <v>1</v>
      </c>
      <c r="M26" s="32">
        <v>1</v>
      </c>
      <c r="N26" s="16">
        <v>1</v>
      </c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/>
      <c r="W26" s="16"/>
      <c r="X26" s="38"/>
      <c r="Y26" s="32"/>
      <c r="Z26" s="50">
        <v>1</v>
      </c>
      <c r="AA26" s="17">
        <v>1</v>
      </c>
      <c r="AB26" s="24"/>
      <c r="AC26" s="50"/>
      <c r="AD26" s="17">
        <v>1</v>
      </c>
      <c r="AE26" s="24"/>
      <c r="AF26" s="50"/>
      <c r="AG26" s="50">
        <v>1</v>
      </c>
      <c r="AH26" s="50">
        <v>1</v>
      </c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2</v>
      </c>
      <c r="C27" s="24">
        <v>1</v>
      </c>
      <c r="D27" s="16"/>
      <c r="E27" s="24"/>
      <c r="F27" s="39">
        <v>1</v>
      </c>
      <c r="G27" s="32">
        <v>1</v>
      </c>
      <c r="H27" s="38">
        <v>1</v>
      </c>
      <c r="I27" s="32"/>
      <c r="J27" s="39">
        <v>1</v>
      </c>
      <c r="K27" s="32"/>
      <c r="L27" s="39">
        <v>1</v>
      </c>
      <c r="M27" s="32">
        <v>1</v>
      </c>
      <c r="N27" s="16">
        <v>1</v>
      </c>
      <c r="O27" s="42"/>
      <c r="P27" s="48"/>
      <c r="Q27" s="38"/>
      <c r="R27" s="48">
        <v>1</v>
      </c>
      <c r="S27" s="50">
        <v>1</v>
      </c>
      <c r="T27" s="38">
        <v>1</v>
      </c>
      <c r="U27" s="48">
        <v>1</v>
      </c>
      <c r="V27" s="50">
        <v>1</v>
      </c>
      <c r="W27" s="16">
        <v>1</v>
      </c>
      <c r="X27" s="38"/>
      <c r="Y27" s="32"/>
      <c r="Z27" s="50"/>
      <c r="AA27" s="17">
        <v>1</v>
      </c>
      <c r="AB27" s="24"/>
      <c r="AC27" s="50"/>
      <c r="AD27" s="17">
        <v>1</v>
      </c>
      <c r="AE27" s="24"/>
      <c r="AF27" s="50">
        <v>1</v>
      </c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3</v>
      </c>
      <c r="C28" s="24">
        <v>1</v>
      </c>
      <c r="D28" s="16"/>
      <c r="E28" s="24">
        <v>1</v>
      </c>
      <c r="F28" s="39">
        <v>1</v>
      </c>
      <c r="G28" s="32">
        <v>1</v>
      </c>
      <c r="H28" s="38">
        <v>1</v>
      </c>
      <c r="I28" s="32"/>
      <c r="J28" s="39">
        <v>1</v>
      </c>
      <c r="K28" s="32">
        <v>1</v>
      </c>
      <c r="L28" s="39"/>
      <c r="M28" s="32"/>
      <c r="N28" s="16"/>
      <c r="O28" s="42"/>
      <c r="P28" s="48"/>
      <c r="Q28" s="38"/>
      <c r="R28" s="48"/>
      <c r="S28" s="50">
        <v>1</v>
      </c>
      <c r="T28" s="38">
        <v>1</v>
      </c>
      <c r="U28" s="48"/>
      <c r="V28" s="50"/>
      <c r="W28" s="16"/>
      <c r="X28" s="38"/>
      <c r="Y28" s="32"/>
      <c r="Z28" s="50">
        <v>1</v>
      </c>
      <c r="AA28" s="17"/>
      <c r="AB28" s="24"/>
      <c r="AC28" s="50">
        <v>1</v>
      </c>
      <c r="AD28" s="17"/>
      <c r="AE28" s="24"/>
      <c r="AF28" s="50"/>
      <c r="AG28" s="50"/>
      <c r="AH28" s="50">
        <v>1</v>
      </c>
      <c r="AI28" s="53">
        <v>1</v>
      </c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4</v>
      </c>
      <c r="C29" s="24">
        <v>1</v>
      </c>
      <c r="D29" s="16"/>
      <c r="E29" s="24"/>
      <c r="F29" s="39">
        <v>1</v>
      </c>
      <c r="G29" s="32">
        <v>1</v>
      </c>
      <c r="H29" s="38">
        <v>1</v>
      </c>
      <c r="I29" s="32">
        <v>1</v>
      </c>
      <c r="J29" s="39">
        <v>1</v>
      </c>
      <c r="K29" s="32">
        <v>1</v>
      </c>
      <c r="L29" s="39"/>
      <c r="M29" s="32"/>
      <c r="N29" s="16"/>
      <c r="O29" s="42"/>
      <c r="P29" s="48"/>
      <c r="Q29" s="38"/>
      <c r="R29" s="48"/>
      <c r="S29" s="50">
        <v>1</v>
      </c>
      <c r="T29" s="38">
        <v>1</v>
      </c>
      <c r="U29" s="48">
        <v>1</v>
      </c>
      <c r="V29" s="50"/>
      <c r="W29" s="16"/>
      <c r="X29" s="38"/>
      <c r="Y29" s="32"/>
      <c r="Z29" s="50">
        <v>1</v>
      </c>
      <c r="AA29" s="17"/>
      <c r="AB29" s="24"/>
      <c r="AC29" s="50">
        <v>1</v>
      </c>
      <c r="AD29" s="17">
        <v>1</v>
      </c>
      <c r="AE29" s="24"/>
      <c r="AF29" s="50">
        <v>1</v>
      </c>
      <c r="AG29" s="50"/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0</v>
      </c>
      <c r="B30" s="31"/>
      <c r="C30" s="24"/>
      <c r="D30" s="16"/>
      <c r="E30" s="24"/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/>
      <c r="T30" s="38"/>
      <c r="U30" s="48"/>
      <c r="V30" s="50"/>
      <c r="W30" s="16"/>
      <c r="X30" s="38"/>
      <c r="Y30" s="32"/>
      <c r="Z30" s="50"/>
      <c r="AA30" s="17"/>
      <c r="AB30" s="24"/>
      <c r="AC30" s="50"/>
      <c r="AD30" s="17"/>
      <c r="AE30" s="24"/>
      <c r="AF30" s="50"/>
      <c r="AG30" s="50"/>
      <c r="AH30" s="50"/>
      <c r="AI30" s="53"/>
      <c r="AJ30" s="24"/>
      <c r="AK30" s="50"/>
      <c r="AL30" s="16"/>
      <c r="AM30" s="1"/>
      <c r="AN30" s="21" t="str">
        <f t="shared" si="1"/>
        <v>N/A</v>
      </c>
      <c r="AO30" s="18" t="str">
        <f t="shared" si="10"/>
        <v>N</v>
      </c>
      <c r="AP30" s="18" t="str">
        <f t="shared" si="11"/>
        <v>N</v>
      </c>
      <c r="AQ30" s="18" t="str">
        <f t="shared" si="12"/>
        <v>N</v>
      </c>
      <c r="AR30" s="18" t="str">
        <f t="shared" si="5"/>
        <v>N</v>
      </c>
      <c r="AS30" s="18" t="str">
        <f t="shared" si="13"/>
        <v>N</v>
      </c>
      <c r="AT30" s="18" t="str">
        <f t="shared" si="14"/>
        <v>N</v>
      </c>
      <c r="AU30" s="18" t="str">
        <f t="shared" si="15"/>
        <v>N</v>
      </c>
      <c r="AV30" s="22" t="str">
        <f t="shared" si="8"/>
        <v>N</v>
      </c>
      <c r="AW30" s="23" t="str">
        <f t="shared" si="16"/>
        <v>N</v>
      </c>
    </row>
    <row r="31" spans="1:49" ht="15">
      <c r="A31" s="58">
        <f t="shared" si="0"/>
        <v>0</v>
      </c>
      <c r="B31" s="31"/>
      <c r="C31" s="24"/>
      <c r="D31" s="16"/>
      <c r="E31" s="24"/>
      <c r="F31" s="39"/>
      <c r="G31" s="32"/>
      <c r="H31" s="38"/>
      <c r="I31" s="32"/>
      <c r="J31" s="39"/>
      <c r="K31" s="32"/>
      <c r="L31" s="39"/>
      <c r="M31" s="32"/>
      <c r="N31" s="16"/>
      <c r="O31" s="42"/>
      <c r="P31" s="48"/>
      <c r="Q31" s="38"/>
      <c r="R31" s="48"/>
      <c r="S31" s="50"/>
      <c r="T31" s="38"/>
      <c r="U31" s="48"/>
      <c r="V31" s="50"/>
      <c r="W31" s="16"/>
      <c r="X31" s="38"/>
      <c r="Y31" s="32"/>
      <c r="Z31" s="50"/>
      <c r="AA31" s="17"/>
      <c r="AB31" s="24"/>
      <c r="AC31" s="50"/>
      <c r="AD31" s="17"/>
      <c r="AE31" s="24"/>
      <c r="AF31" s="50"/>
      <c r="AG31" s="50"/>
      <c r="AH31" s="50"/>
      <c r="AI31" s="53"/>
      <c r="AJ31" s="24"/>
      <c r="AK31" s="50"/>
      <c r="AL31" s="16"/>
      <c r="AM31" s="1"/>
      <c r="AN31" s="21" t="str">
        <f t="shared" si="1"/>
        <v>N/A</v>
      </c>
      <c r="AO31" s="18" t="str">
        <f t="shared" si="10"/>
        <v>N</v>
      </c>
      <c r="AP31" s="18" t="str">
        <f t="shared" si="11"/>
        <v>N</v>
      </c>
      <c r="AQ31" s="18" t="str">
        <f t="shared" si="12"/>
        <v>N</v>
      </c>
      <c r="AR31" s="18" t="str">
        <f t="shared" si="5"/>
        <v>N</v>
      </c>
      <c r="AS31" s="18" t="str">
        <f t="shared" si="13"/>
        <v>N</v>
      </c>
      <c r="AT31" s="18" t="str">
        <f t="shared" si="14"/>
        <v>N</v>
      </c>
      <c r="AU31" s="18" t="str">
        <f t="shared" si="15"/>
        <v>N</v>
      </c>
      <c r="AV31" s="22" t="str">
        <f t="shared" si="8"/>
        <v>N</v>
      </c>
      <c r="AW31" s="23" t="str">
        <f t="shared" si="16"/>
        <v>N</v>
      </c>
    </row>
    <row r="32" spans="1:49" ht="15">
      <c r="A32" s="58">
        <f t="shared" si="0"/>
        <v>0</v>
      </c>
      <c r="B32" s="31"/>
      <c r="C32" s="24"/>
      <c r="D32" s="16"/>
      <c r="E32" s="24"/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/>
      <c r="V32" s="50"/>
      <c r="W32" s="16"/>
      <c r="X32" s="38"/>
      <c r="Y32" s="32"/>
      <c r="Z32" s="50"/>
      <c r="AA32" s="17"/>
      <c r="AB32" s="24"/>
      <c r="AC32" s="50"/>
      <c r="AD32" s="17"/>
      <c r="AE32" s="24"/>
      <c r="AF32" s="50"/>
      <c r="AG32" s="50"/>
      <c r="AH32" s="50"/>
      <c r="AI32" s="53"/>
      <c r="AJ32" s="24"/>
      <c r="AK32" s="50"/>
      <c r="AL32" s="16"/>
      <c r="AM32" s="1"/>
      <c r="AN32" s="21" t="str">
        <f t="shared" si="1"/>
        <v>N/A</v>
      </c>
      <c r="AO32" s="18" t="str">
        <f t="shared" si="10"/>
        <v>N</v>
      </c>
      <c r="AP32" s="18" t="str">
        <f t="shared" si="11"/>
        <v>N</v>
      </c>
      <c r="AQ32" s="18" t="str">
        <f t="shared" si="12"/>
        <v>N</v>
      </c>
      <c r="AR32" s="18" t="str">
        <f t="shared" si="5"/>
        <v>N</v>
      </c>
      <c r="AS32" s="18" t="str">
        <f t="shared" si="13"/>
        <v>N</v>
      </c>
      <c r="AT32" s="18" t="str">
        <f t="shared" si="14"/>
        <v>N</v>
      </c>
      <c r="AU32" s="18" t="str">
        <f t="shared" si="15"/>
        <v>N</v>
      </c>
      <c r="AV32" s="22" t="str">
        <f t="shared" si="8"/>
        <v>N</v>
      </c>
      <c r="AW32" s="23" t="str">
        <f t="shared" si="16"/>
        <v>N</v>
      </c>
    </row>
    <row r="33" spans="1:49" ht="15">
      <c r="A33" s="58">
        <f t="shared" si="0"/>
        <v>0</v>
      </c>
      <c r="B33" s="31"/>
      <c r="C33" s="24"/>
      <c r="D33" s="16"/>
      <c r="E33" s="24"/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/>
      <c r="X33" s="38"/>
      <c r="Y33" s="32"/>
      <c r="Z33" s="50"/>
      <c r="AA33" s="17"/>
      <c r="AB33" s="24"/>
      <c r="AC33" s="50"/>
      <c r="AD33" s="17"/>
      <c r="AE33" s="24"/>
      <c r="AF33" s="50"/>
      <c r="AG33" s="50"/>
      <c r="AH33" s="50"/>
      <c r="AI33" s="53"/>
      <c r="AJ33" s="24"/>
      <c r="AK33" s="50"/>
      <c r="AL33" s="16"/>
      <c r="AM33" s="1"/>
      <c r="AN33" s="21" t="str">
        <f t="shared" si="1"/>
        <v>N/A</v>
      </c>
      <c r="AO33" s="18" t="str">
        <f t="shared" si="10"/>
        <v>N</v>
      </c>
      <c r="AP33" s="18" t="str">
        <f t="shared" si="11"/>
        <v>N</v>
      </c>
      <c r="AQ33" s="18" t="str">
        <f t="shared" si="12"/>
        <v>N</v>
      </c>
      <c r="AR33" s="18" t="str">
        <f t="shared" si="5"/>
        <v>N</v>
      </c>
      <c r="AS33" s="18" t="str">
        <f t="shared" si="13"/>
        <v>N</v>
      </c>
      <c r="AT33" s="18" t="str">
        <f t="shared" si="14"/>
        <v>N</v>
      </c>
      <c r="AU33" s="18" t="str">
        <f t="shared" si="15"/>
        <v>N</v>
      </c>
      <c r="AV33" s="22" t="str">
        <f t="shared" si="8"/>
        <v>N</v>
      </c>
      <c r="AW33" s="23" t="str">
        <f t="shared" si="16"/>
        <v>N</v>
      </c>
    </row>
    <row r="34" spans="1:49" ht="15">
      <c r="A34" s="58">
        <f t="shared" si="0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1"/>
        <v>N/A</v>
      </c>
      <c r="AO34" s="18" t="str">
        <f t="shared" si="10"/>
        <v>N</v>
      </c>
      <c r="AP34" s="18" t="str">
        <f t="shared" si="11"/>
        <v>N</v>
      </c>
      <c r="AQ34" s="18" t="str">
        <f t="shared" si="12"/>
        <v>N</v>
      </c>
      <c r="AR34" s="18" t="str">
        <f t="shared" si="5"/>
        <v>N</v>
      </c>
      <c r="AS34" s="18" t="str">
        <f t="shared" si="13"/>
        <v>N</v>
      </c>
      <c r="AT34" s="18" t="str">
        <f t="shared" si="14"/>
        <v>N</v>
      </c>
      <c r="AU34" s="18" t="str">
        <f t="shared" si="15"/>
        <v>N</v>
      </c>
      <c r="AV34" s="22" t="str">
        <f t="shared" si="8"/>
        <v>N</v>
      </c>
      <c r="AW34" s="23" t="str">
        <f t="shared" si="16"/>
        <v>N</v>
      </c>
    </row>
    <row r="35" spans="1:49" ht="1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10"/>
        <v>N</v>
      </c>
      <c r="AP35" s="18" t="str">
        <f t="shared" si="11"/>
        <v>N</v>
      </c>
      <c r="AQ35" s="18" t="str">
        <f t="shared" si="12"/>
        <v>N</v>
      </c>
      <c r="AR35" s="18" t="str">
        <f t="shared" si="5"/>
        <v>N</v>
      </c>
      <c r="AS35" s="18" t="str">
        <f t="shared" si="13"/>
        <v>N</v>
      </c>
      <c r="AT35" s="18" t="str">
        <f t="shared" si="14"/>
        <v>N</v>
      </c>
      <c r="AU35" s="18" t="str">
        <f t="shared" si="15"/>
        <v>N</v>
      </c>
      <c r="AV35" s="22" t="str">
        <f t="shared" si="8"/>
        <v>N</v>
      </c>
      <c r="AW35" s="23" t="str">
        <f t="shared" si="16"/>
        <v>N</v>
      </c>
    </row>
    <row r="36" spans="1:49" ht="1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110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A1:A2"/>
    <mergeCell ref="E1:F2"/>
    <mergeCell ref="G1:H2"/>
    <mergeCell ref="I1:J2"/>
    <mergeCell ref="C3:D3"/>
    <mergeCell ref="C1:D2"/>
    <mergeCell ref="B1:B2"/>
    <mergeCell ref="E3:F3"/>
    <mergeCell ref="C4:D4"/>
    <mergeCell ref="E4:F4"/>
    <mergeCell ref="G3:H3"/>
    <mergeCell ref="G4:H4"/>
    <mergeCell ref="I3:J3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164" yWindow="563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opLeftCell="A103"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96</v>
      </c>
      <c r="B1" s="61" t="s">
        <v>92</v>
      </c>
      <c r="C1" s="61"/>
      <c r="D1" s="62" t="s">
        <v>93</v>
      </c>
      <c r="E1" s="63" t="s">
        <v>94</v>
      </c>
      <c r="F1" s="62" t="s">
        <v>95</v>
      </c>
      <c r="G1" s="60" t="s">
        <v>98</v>
      </c>
      <c r="H1" s="60" t="s">
        <v>106</v>
      </c>
      <c r="I1" s="64" t="s">
        <v>97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</v>
      </c>
      <c r="B3" s="160" t="str" ph="1">
        <f>Scoresheet!B3</f>
        <v>Tautuku Coastal</v>
      </c>
      <c r="C3" s="161"/>
      <c r="D3" s="162" ph="1">
        <f>Scoresheet!C3</f>
        <v>-46.58</v>
      </c>
      <c r="E3" s="163" ph="1">
        <f>Scoresheet!E3</f>
        <v>169.44399999999999</v>
      </c>
      <c r="F3" s="162" t="str" ph="1">
        <f>Scoresheet!G3</f>
        <v>4 m</v>
      </c>
      <c r="G3" s="164" ph="1">
        <f>Scoresheet!I3</f>
        <v>39848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100</v>
      </c>
      <c r="D5" s="86" t="s">
        <v>107</v>
      </c>
    </row>
    <row r="6" spans="1:82" ht="15" customHeight="1">
      <c r="C6" s="87" t="s">
        <v>99</v>
      </c>
      <c r="D6" s="88" t="s">
        <v>49</v>
      </c>
      <c r="E6" s="89" t="s">
        <v>50</v>
      </c>
      <c r="F6" s="89" t="s">
        <v>51</v>
      </c>
      <c r="G6" s="89" t="s">
        <v>52</v>
      </c>
      <c r="H6" s="89" t="s">
        <v>53</v>
      </c>
      <c r="I6" s="89" t="s">
        <v>54</v>
      </c>
      <c r="J6" s="89" t="s">
        <v>55</v>
      </c>
      <c r="K6" s="90" t="s">
        <v>56</v>
      </c>
      <c r="L6" s="90" t="s">
        <v>57</v>
      </c>
      <c r="M6" s="90" t="s">
        <v>58</v>
      </c>
      <c r="N6" s="90" t="s">
        <v>59</v>
      </c>
      <c r="O6" s="90" t="s">
        <v>60</v>
      </c>
      <c r="P6" s="90" t="s">
        <v>61</v>
      </c>
      <c r="Q6" s="90" t="s">
        <v>62</v>
      </c>
      <c r="R6" s="90" t="s">
        <v>63</v>
      </c>
      <c r="S6" s="90" t="s">
        <v>64</v>
      </c>
      <c r="T6" s="91" t="s">
        <v>65</v>
      </c>
      <c r="U6" s="91" t="s">
        <v>66</v>
      </c>
      <c r="V6" s="91" t="s">
        <v>67</v>
      </c>
      <c r="W6" s="91" t="s">
        <v>68</v>
      </c>
      <c r="X6" s="92" t="s">
        <v>69</v>
      </c>
      <c r="Y6" s="92" t="s">
        <v>70</v>
      </c>
      <c r="Z6" s="92" t="s">
        <v>71</v>
      </c>
      <c r="AA6" s="93" t="s">
        <v>72</v>
      </c>
      <c r="AB6" s="93" t="s">
        <v>73</v>
      </c>
      <c r="AC6" s="93" t="s">
        <v>74</v>
      </c>
      <c r="AD6" s="93" t="s">
        <v>75</v>
      </c>
      <c r="AE6" s="93" t="s">
        <v>76</v>
      </c>
      <c r="AF6" s="94" t="s">
        <v>77</v>
      </c>
      <c r="AG6" s="94" t="s">
        <v>78</v>
      </c>
      <c r="AH6" s="94" t="s">
        <v>79</v>
      </c>
      <c r="AI6" s="95"/>
      <c r="AJ6" s="95"/>
      <c r="AK6" s="95"/>
      <c r="AL6" s="95"/>
      <c r="AM6" s="95"/>
      <c r="AN6" s="95"/>
      <c r="AQ6" s="66" t="s">
        <v>80</v>
      </c>
      <c r="AR6" s="96" t="s">
        <v>49</v>
      </c>
      <c r="AS6" s="97" t="s">
        <v>50</v>
      </c>
      <c r="AT6" s="97" t="s">
        <v>51</v>
      </c>
      <c r="AU6" s="97" t="s">
        <v>52</v>
      </c>
      <c r="AV6" s="97" t="s">
        <v>53</v>
      </c>
      <c r="AW6" s="97" t="s">
        <v>54</v>
      </c>
      <c r="AX6" s="97" t="s">
        <v>55</v>
      </c>
      <c r="AY6" s="98" t="s">
        <v>56</v>
      </c>
      <c r="AZ6" s="98" t="s">
        <v>57</v>
      </c>
      <c r="BA6" s="98" t="s">
        <v>58</v>
      </c>
      <c r="BB6" s="98" t="s">
        <v>59</v>
      </c>
      <c r="BC6" s="98" t="s">
        <v>60</v>
      </c>
      <c r="BD6" s="98" t="s">
        <v>61</v>
      </c>
      <c r="BE6" s="98" t="s">
        <v>62</v>
      </c>
      <c r="BF6" s="98" t="s">
        <v>63</v>
      </c>
      <c r="BG6" s="98" t="s">
        <v>64</v>
      </c>
      <c r="BH6" s="99" t="s">
        <v>65</v>
      </c>
      <c r="BI6" s="99" t="s">
        <v>66</v>
      </c>
      <c r="BJ6" s="99" t="s">
        <v>67</v>
      </c>
      <c r="BK6" s="99" t="s">
        <v>68</v>
      </c>
      <c r="BL6" s="100" t="s">
        <v>69</v>
      </c>
      <c r="BM6" s="100" t="s">
        <v>70</v>
      </c>
      <c r="BN6" s="100" t="s">
        <v>71</v>
      </c>
      <c r="BO6" s="101" t="s">
        <v>72</v>
      </c>
      <c r="BP6" s="101" t="s">
        <v>73</v>
      </c>
      <c r="BQ6" s="101" t="s">
        <v>74</v>
      </c>
      <c r="BR6" s="101" t="s">
        <v>75</v>
      </c>
      <c r="BS6" s="101" t="s">
        <v>76</v>
      </c>
      <c r="BT6" s="95" t="s">
        <v>77</v>
      </c>
      <c r="BU6" s="95" t="s">
        <v>78</v>
      </c>
      <c r="BV6" s="95" t="s">
        <v>79</v>
      </c>
      <c r="BX6" s="102" t="s">
        <v>101</v>
      </c>
      <c r="BY6" s="103" t="s">
        <v>81</v>
      </c>
      <c r="BZ6" s="104" t="s">
        <v>82</v>
      </c>
      <c r="CA6" s="105" t="s">
        <v>83</v>
      </c>
      <c r="CB6" s="106" t="s">
        <v>84</v>
      </c>
      <c r="CC6" s="107" t="s">
        <v>85</v>
      </c>
      <c r="CD6" s="108" t="s">
        <v>86</v>
      </c>
    </row>
    <row r="7" spans="1:82">
      <c r="A7" s="96">
        <f>IF(B7&gt;0,(ROW(A7)-6),0)</f>
        <v>1</v>
      </c>
      <c r="B7" s="109" t="str">
        <f>Scoresheet!B7</f>
        <v>Aristotelia serrata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0.5</v>
      </c>
      <c r="G7" s="66">
        <f>IF(Scoresheet!I7=0,0,Scoresheet!I7/(Scoresheet!I7+Scoresheet!J7)*(IF(Result!E7=0,1,Result!E7)))</f>
        <v>1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1</v>
      </c>
      <c r="J7" s="110">
        <f>IF(Scoresheet!M7=0,0,Scoresheet!M7/(Scoresheet!M7+Scoresheet!N7))</f>
        <v>1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0.25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0.25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0.25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0.25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0.5</v>
      </c>
      <c r="W7" s="110">
        <f>IF((Scoresheet!$Y7+Scoresheet!$Z7+Scoresheet!$AA7)=0,0,FLOOR(Scoresheet!AA7/(Scoresheet!$Y7+Scoresheet!$Z7+Scoresheet!$AA7),0.01))</f>
        <v>0.5</v>
      </c>
      <c r="X7" s="66">
        <f>IF((Scoresheet!$AB7+Scoresheet!$AC7+Scoresheet!$AD7)=0,0,FLOOR(Scoresheet!AB7/(Scoresheet!$AB7+Scoresheet!$AC7+Scoresheet!$AD7),0.01))</f>
        <v>0.5</v>
      </c>
      <c r="Y7" s="66">
        <f>IF((Scoresheet!$AB7+Scoresheet!$AC7+Scoresheet!$AD7)=0,0,FLOOR(Scoresheet!AC7/(Scoresheet!$AB7+Scoresheet!$AC7+Scoresheet!$AD7),0.01))</f>
        <v>0.5</v>
      </c>
      <c r="Z7" s="112">
        <f>IF((Scoresheet!$AB7+Scoresheet!$AC7+Scoresheet!$AD7)=0,0,FLOOR(Scoresheet!AD7/(Scoresheet!$AB7+Scoresheet!$AC7+Scoresheet!$AD7),0.01))</f>
        <v>0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1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0.5</v>
      </c>
      <c r="AH7" s="110">
        <f>IF((Scoresheet!$AJ7+Scoresheet!$AK7+Scoresheet!$AL7)=0,0,FLOOR(Scoresheet!AL7/(Scoresheet!$AJ7+Scoresheet!$AK7+Scoresheet!$AL7),0.01))</f>
        <v>0.5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1</v>
      </c>
      <c r="AV7" s="66">
        <f t="shared" si="1"/>
        <v>0</v>
      </c>
      <c r="AW7" s="66">
        <f t="shared" si="1"/>
        <v>1</v>
      </c>
      <c r="AX7" s="66">
        <f t="shared" si="1"/>
        <v>1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0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1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1</v>
      </c>
      <c r="BK7" s="66">
        <f t="shared" si="3"/>
        <v>1</v>
      </c>
      <c r="BL7" s="66">
        <f t="shared" si="3"/>
        <v>1</v>
      </c>
      <c r="BM7" s="66">
        <f t="shared" si="3"/>
        <v>1</v>
      </c>
      <c r="BN7" s="66">
        <f t="shared" si="3"/>
        <v>0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1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Carpodetus serratus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1</v>
      </c>
      <c r="I8" s="66">
        <f>IF(Scoresheet!L8=0,0,Scoresheet!L8/(Scoresheet!K8+Scoresheet!L8)*(IF(Result!E8=0,1,Result!E8)))</f>
        <v>0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0.33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0.33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0.33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0.5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0.5</v>
      </c>
      <c r="Z8" s="115">
        <f>IF((Scoresheet!$AB8+Scoresheet!$AC8+Scoresheet!$AD8)=0,0,FLOOR(Scoresheet!AD8/(Scoresheet!$AB8+Scoresheet!$AC8+Scoresheet!$AD8),0.01))</f>
        <v>0.5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0</v>
      </c>
      <c r="AV8" s="66">
        <f t="shared" ref="AV8:AV71" si="16">IF(H8&gt;0,1,0)</f>
        <v>1</v>
      </c>
      <c r="AW8" s="66">
        <f t="shared" ref="AW8:AW71" si="17">IF(I8&gt;0,1,0)</f>
        <v>0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1</v>
      </c>
      <c r="BB8" s="66">
        <f t="shared" ref="BB8:BB71" si="22">IF(N8&gt;0,1,0)</f>
        <v>1</v>
      </c>
      <c r="BC8" s="66">
        <f t="shared" ref="BC8:BC71" si="23">IF(O8&gt;0,1,0)</f>
        <v>1</v>
      </c>
      <c r="BD8" s="66">
        <f t="shared" ref="BD8:BD71" si="24">IF(P8&gt;0,1,0)</f>
        <v>0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1</v>
      </c>
      <c r="BJ8" s="66">
        <f t="shared" ref="BJ8:BJ71" si="30">IF(V8&gt;0,1,0)</f>
        <v>1</v>
      </c>
      <c r="BK8" s="66">
        <f t="shared" ref="BK8:BK71" si="31">IF(W8&gt;0,1,0)</f>
        <v>0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Clematis paniculata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0.5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0.5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0.33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0.33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0.33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0.5</v>
      </c>
      <c r="W9" s="109">
        <f>IF((Scoresheet!$Y9+Scoresheet!$Z9+Scoresheet!$AA9)=0,0,FLOOR(Scoresheet!AA9/(Scoresheet!$Y9+Scoresheet!$Z9+Scoresheet!$AA9),0.01))</f>
        <v>0.5</v>
      </c>
      <c r="X9" s="66">
        <f>IF((Scoresheet!$AB9+Scoresheet!$AC9+Scoresheet!$AD9)=0,0,FLOOR(Scoresheet!AB9/(Scoresheet!$AB9+Scoresheet!$AC9+Scoresheet!$AD9),0.01))</f>
        <v>0.33</v>
      </c>
      <c r="Y9" s="66">
        <f>IF((Scoresheet!$AB9+Scoresheet!$AC9+Scoresheet!$AD9)=0,0,FLOOR(Scoresheet!AC9/(Scoresheet!$AB9+Scoresheet!$AC9+Scoresheet!$AD9),0.01))</f>
        <v>0.33</v>
      </c>
      <c r="Z9" s="115">
        <f>IF((Scoresheet!$AB9+Scoresheet!$AC9+Scoresheet!$AD9)=0,0,FLOOR(Scoresheet!AD9/(Scoresheet!$AB9+Scoresheet!$AC9+Scoresheet!$AD9),0.01))</f>
        <v>0.33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1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0.5</v>
      </c>
      <c r="AH9" s="109">
        <f>IF((Scoresheet!$AJ9+Scoresheet!$AK9+Scoresheet!$AL9)=0,0,FLOOR(Scoresheet!AL9/(Scoresheet!$AJ9+Scoresheet!$AK9+Scoresheet!$AL9),0.01))</f>
        <v>0.5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1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1</v>
      </c>
      <c r="BK9" s="66">
        <f t="shared" si="31"/>
        <v>1</v>
      </c>
      <c r="BL9" s="66">
        <f t="shared" si="32"/>
        <v>1</v>
      </c>
      <c r="BM9" s="66">
        <f t="shared" si="33"/>
        <v>1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0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1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Coprosma colensoi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0.33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0.33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0.33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</v>
      </c>
      <c r="V10" s="66">
        <f>IF((Scoresheet!$Y10+Scoresheet!$Z10+Scoresheet!$AA10)=0,0,FLOOR(Scoresheet!Z10/(Scoresheet!$Y10+Scoresheet!$Z10+Scoresheet!$AA10),0.01))</f>
        <v>1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0.5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0.5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1</v>
      </c>
      <c r="BA10" s="66">
        <f t="shared" si="21"/>
        <v>1</v>
      </c>
      <c r="BB10" s="66">
        <f t="shared" si="22"/>
        <v>1</v>
      </c>
      <c r="BC10" s="66">
        <f t="shared" si="23"/>
        <v>0</v>
      </c>
      <c r="BD10" s="66">
        <f t="shared" si="24"/>
        <v>0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0</v>
      </c>
      <c r="BI10" s="66">
        <f t="shared" si="29"/>
        <v>0</v>
      </c>
      <c r="BJ10" s="66">
        <f t="shared" si="30"/>
        <v>1</v>
      </c>
      <c r="BK10" s="66">
        <f t="shared" si="31"/>
        <v>0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0</v>
      </c>
      <c r="BQ10" s="66">
        <f t="shared" si="37"/>
        <v>0</v>
      </c>
      <c r="BR10" s="66">
        <f t="shared" si="38"/>
        <v>1</v>
      </c>
      <c r="BS10" s="66">
        <f t="shared" si="39"/>
        <v>1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Coprosma foetidissima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0.25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0.25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0.25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0.25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0.5</v>
      </c>
      <c r="V11" s="66">
        <f>IF((Scoresheet!$Y11+Scoresheet!$Z11+Scoresheet!$AA11)=0,0,FLOOR(Scoresheet!Z11/(Scoresheet!$Y11+Scoresheet!$Z11+Scoresheet!$AA11),0.01))</f>
        <v>0.5</v>
      </c>
      <c r="W11" s="109">
        <f>IF((Scoresheet!$Y11+Scoresheet!$Z11+Scoresheet!$AA11)=0,0,FLOOR(Scoresheet!AA11/(Scoresheet!$Y11+Scoresheet!$Z11+Scoresheet!$AA11),0.01))</f>
        <v>0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0.5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1</v>
      </c>
      <c r="BB11" s="66">
        <f t="shared" si="22"/>
        <v>1</v>
      </c>
      <c r="BC11" s="66">
        <f t="shared" si="23"/>
        <v>1</v>
      </c>
      <c r="BD11" s="66">
        <f t="shared" si="24"/>
        <v>1</v>
      </c>
      <c r="BE11" s="66">
        <f t="shared" si="25"/>
        <v>0</v>
      </c>
      <c r="BF11" s="66">
        <f t="shared" si="26"/>
        <v>0</v>
      </c>
      <c r="BG11" s="66">
        <f t="shared" si="27"/>
        <v>0</v>
      </c>
      <c r="BH11" s="66">
        <f t="shared" si="28"/>
        <v>0</v>
      </c>
      <c r="BI11" s="66">
        <f t="shared" si="29"/>
        <v>1</v>
      </c>
      <c r="BJ11" s="66">
        <f t="shared" si="30"/>
        <v>1</v>
      </c>
      <c r="BK11" s="66">
        <f t="shared" si="31"/>
        <v>0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1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Coprosma lucida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0.2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0.2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0.2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0.2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0.2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0.5</v>
      </c>
      <c r="V12" s="66">
        <f>IF((Scoresheet!$Y12+Scoresheet!$Z12+Scoresheet!$AA12)=0,0,FLOOR(Scoresheet!Z12/(Scoresheet!$Y12+Scoresheet!$Z12+Scoresheet!$AA12),0.01))</f>
        <v>0</v>
      </c>
      <c r="W12" s="109">
        <f>IF((Scoresheet!$Y12+Scoresheet!$Z12+Scoresheet!$AA12)=0,0,FLOOR(Scoresheet!AA12/(Scoresheet!$Y12+Scoresheet!$Z12+Scoresheet!$AA12),0.01))</f>
        <v>0.5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0.5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0.5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1</v>
      </c>
      <c r="BG12" s="66">
        <f t="shared" si="27"/>
        <v>1</v>
      </c>
      <c r="BH12" s="66">
        <f t="shared" si="28"/>
        <v>0</v>
      </c>
      <c r="BI12" s="66">
        <f t="shared" si="29"/>
        <v>1</v>
      </c>
      <c r="BJ12" s="66">
        <f t="shared" si="30"/>
        <v>0</v>
      </c>
      <c r="BK12" s="66">
        <f t="shared" si="31"/>
        <v>1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1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Coprosma propinqua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0.5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0.5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0.5</v>
      </c>
      <c r="V13" s="66">
        <f>IF((Scoresheet!$Y13+Scoresheet!$Z13+Scoresheet!$AA13)=0,0,FLOOR(Scoresheet!Z13/(Scoresheet!$Y13+Scoresheet!$Z13+Scoresheet!$AA13),0.01))</f>
        <v>0.5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0.5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0.5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1</v>
      </c>
      <c r="BA13" s="66">
        <f t="shared" si="21"/>
        <v>1</v>
      </c>
      <c r="BB13" s="66">
        <f t="shared" si="22"/>
        <v>0</v>
      </c>
      <c r="BC13" s="66">
        <f t="shared" si="23"/>
        <v>0</v>
      </c>
      <c r="BD13" s="66">
        <f t="shared" si="24"/>
        <v>0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1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Coprosma rhaminoides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0.5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0.5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0.5</v>
      </c>
      <c r="V14" s="66">
        <f>IF((Scoresheet!$Y14+Scoresheet!$Z14+Scoresheet!$AA14)=0,0,FLOOR(Scoresheet!Z14/(Scoresheet!$Y14+Scoresheet!$Z14+Scoresheet!$AA14),0.01))</f>
        <v>0.5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1</v>
      </c>
      <c r="BA14" s="66">
        <f t="shared" si="21"/>
        <v>1</v>
      </c>
      <c r="BB14" s="66">
        <f t="shared" si="22"/>
        <v>0</v>
      </c>
      <c r="BC14" s="66">
        <f t="shared" si="23"/>
        <v>0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1</v>
      </c>
      <c r="BJ14" s="66">
        <f t="shared" si="30"/>
        <v>1</v>
      </c>
      <c r="BK14" s="66">
        <f t="shared" si="31"/>
        <v>0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Fuchsia excorticata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0</v>
      </c>
      <c r="F15" s="66">
        <f>IF(Scoresheet!G15=0,0,Scoresheet!G15/(Scoresheet!G15+Scoresheet!H15)*(IF(Result!E15=0,1,Result!E15)))</f>
        <v>0.5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1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0.17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0.17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0.17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0.17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0.17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0.17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0.5</v>
      </c>
      <c r="W15" s="109">
        <f>IF((Scoresheet!$Y15+Scoresheet!$Z15+Scoresheet!$AA15)=0,0,FLOOR(Scoresheet!AA15/(Scoresheet!$Y15+Scoresheet!$Z15+Scoresheet!$AA15),0.01))</f>
        <v>0.5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0.5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0.33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0.33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0.33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0</v>
      </c>
      <c r="AT15" s="66">
        <f t="shared" si="14"/>
        <v>1</v>
      </c>
      <c r="AU15" s="66">
        <f t="shared" si="15"/>
        <v>0</v>
      </c>
      <c r="AV15" s="66">
        <f t="shared" si="16"/>
        <v>0</v>
      </c>
      <c r="AW15" s="66">
        <f t="shared" si="17"/>
        <v>1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1</v>
      </c>
      <c r="BC15" s="66">
        <f t="shared" si="23"/>
        <v>1</v>
      </c>
      <c r="BD15" s="66">
        <f t="shared" si="24"/>
        <v>1</v>
      </c>
      <c r="BE15" s="66">
        <f t="shared" si="25"/>
        <v>1</v>
      </c>
      <c r="BF15" s="66">
        <f t="shared" si="26"/>
        <v>1</v>
      </c>
      <c r="BG15" s="66">
        <f t="shared" si="27"/>
        <v>1</v>
      </c>
      <c r="BH15" s="66">
        <f t="shared" si="28"/>
        <v>0</v>
      </c>
      <c r="BI15" s="66">
        <f t="shared" si="29"/>
        <v>0</v>
      </c>
      <c r="BJ15" s="66">
        <f t="shared" si="30"/>
        <v>1</v>
      </c>
      <c r="BK15" s="66">
        <f t="shared" si="31"/>
        <v>1</v>
      </c>
      <c r="BL15" s="66">
        <f t="shared" si="32"/>
        <v>0</v>
      </c>
      <c r="BM15" s="66">
        <f t="shared" si="33"/>
        <v>1</v>
      </c>
      <c r="BN15" s="66">
        <f t="shared" si="34"/>
        <v>1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1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Griselinia littoralis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1</v>
      </c>
      <c r="F16" s="66">
        <f>IF(Scoresheet!G16=0,0,Scoresheet!G16/(Scoresheet!G16+Scoresheet!H16)*(IF(Result!E16=0,1,Result!E16)))</f>
        <v>0</v>
      </c>
      <c r="G16" s="66">
        <f>IF(Scoresheet!I16=0,0,Scoresheet!I16/(Scoresheet!I16+Scoresheet!J16)*(IF(Result!E16=0,1,Result!E16)))</f>
        <v>0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0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0.17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0.17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0.17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0.17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0.17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0.17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0.5</v>
      </c>
      <c r="V16" s="66">
        <f>IF((Scoresheet!$Y16+Scoresheet!$Z16+Scoresheet!$AA16)=0,0,FLOOR(Scoresheet!Z16/(Scoresheet!$Y16+Scoresheet!$Z16+Scoresheet!$AA16),0.01))</f>
        <v>0.5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1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1</v>
      </c>
      <c r="AT16" s="66">
        <f t="shared" si="14"/>
        <v>0</v>
      </c>
      <c r="AU16" s="66">
        <f t="shared" si="15"/>
        <v>0</v>
      </c>
      <c r="AV16" s="66">
        <f t="shared" si="16"/>
        <v>0</v>
      </c>
      <c r="AW16" s="66">
        <f t="shared" si="17"/>
        <v>0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0</v>
      </c>
      <c r="BB16" s="66">
        <f t="shared" si="22"/>
        <v>1</v>
      </c>
      <c r="BC16" s="66">
        <f t="shared" si="23"/>
        <v>1</v>
      </c>
      <c r="BD16" s="66">
        <f t="shared" si="24"/>
        <v>1</v>
      </c>
      <c r="BE16" s="66">
        <f t="shared" si="25"/>
        <v>1</v>
      </c>
      <c r="BF16" s="66">
        <f t="shared" si="26"/>
        <v>1</v>
      </c>
      <c r="BG16" s="66">
        <f t="shared" si="27"/>
        <v>1</v>
      </c>
      <c r="BH16" s="66">
        <f t="shared" si="28"/>
        <v>0</v>
      </c>
      <c r="BI16" s="66">
        <f t="shared" si="29"/>
        <v>1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0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Melicytus ramiflorus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</v>
      </c>
      <c r="I17" s="66">
        <f>IF(Scoresheet!L17=0,0,Scoresheet!L17/(Scoresheet!K17+Scoresheet!L17)*(IF(Result!E17=0,1,Result!E17)))</f>
        <v>1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0.2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0.2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0.2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0.2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0.2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1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0</v>
      </c>
      <c r="AV17" s="66">
        <f t="shared" si="16"/>
        <v>0</v>
      </c>
      <c r="AW17" s="66">
        <f t="shared" si="17"/>
        <v>1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0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1</v>
      </c>
      <c r="BG17" s="66">
        <f t="shared" si="27"/>
        <v>1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0</v>
      </c>
      <c r="BQ17" s="66">
        <f t="shared" si="37"/>
        <v>1</v>
      </c>
      <c r="BR17" s="66">
        <f t="shared" si="38"/>
        <v>0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Metrosideros diffusa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0.33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0.33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0.33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</v>
      </c>
      <c r="V18" s="66">
        <f>IF((Scoresheet!$Y18+Scoresheet!$Z18+Scoresheet!$AA18)=0,0,FLOOR(Scoresheet!Z18/(Scoresheet!$Y18+Scoresheet!$Z18+Scoresheet!$AA18),0.01))</f>
        <v>1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1</v>
      </c>
      <c r="Z18" s="115">
        <f>IF((Scoresheet!$AB18+Scoresheet!$AC18+Scoresheet!$AD18)=0,0,FLOOR(Scoresheet!AD18/(Scoresheet!$AB18+Scoresheet!$AC18+Scoresheet!$AD18),0.01))</f>
        <v>0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1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1</v>
      </c>
      <c r="BA18" s="66">
        <f t="shared" si="21"/>
        <v>1</v>
      </c>
      <c r="BB18" s="66">
        <f t="shared" si="22"/>
        <v>1</v>
      </c>
      <c r="BC18" s="66">
        <f t="shared" si="23"/>
        <v>0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0</v>
      </c>
      <c r="BJ18" s="66">
        <f t="shared" si="30"/>
        <v>1</v>
      </c>
      <c r="BK18" s="66">
        <f t="shared" si="31"/>
        <v>0</v>
      </c>
      <c r="BL18" s="66">
        <f t="shared" si="32"/>
        <v>0</v>
      </c>
      <c r="BM18" s="66">
        <f t="shared" si="33"/>
        <v>1</v>
      </c>
      <c r="BN18" s="66">
        <f t="shared" si="34"/>
        <v>0</v>
      </c>
      <c r="BO18" s="66">
        <f t="shared" si="35"/>
        <v>0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Metrosideros umbellata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0.25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0.25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0</v>
      </c>
      <c r="W19" s="109">
        <f>IF((Scoresheet!$Y19+Scoresheet!$Z19+Scoresheet!$AA19)=0,0,FLOOR(Scoresheet!AA19/(Scoresheet!$Y19+Scoresheet!$Z19+Scoresheet!$AA19),0.01))</f>
        <v>1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1</v>
      </c>
      <c r="BC19" s="66">
        <f t="shared" si="23"/>
        <v>1</v>
      </c>
      <c r="BD19" s="66">
        <f t="shared" si="24"/>
        <v>1</v>
      </c>
      <c r="BE19" s="66">
        <f t="shared" si="25"/>
        <v>1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0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Myrsine australis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0.33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0.33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0.33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1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1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1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1</v>
      </c>
      <c r="BC20" s="66">
        <f t="shared" si="23"/>
        <v>1</v>
      </c>
      <c r="BD20" s="66">
        <f t="shared" si="24"/>
        <v>1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1</v>
      </c>
      <c r="BI20" s="66">
        <f t="shared" si="29"/>
        <v>0</v>
      </c>
      <c r="BJ20" s="66">
        <f t="shared" si="30"/>
        <v>1</v>
      </c>
      <c r="BK20" s="66">
        <f t="shared" si="31"/>
        <v>0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0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Pittosportum tenuifolium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0.33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0.33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0.33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0.5</v>
      </c>
      <c r="V21" s="66">
        <f>IF((Scoresheet!$Y21+Scoresheet!$Z21+Scoresheet!$AA21)=0,0,FLOOR(Scoresheet!Z21/(Scoresheet!$Y21+Scoresheet!$Z21+Scoresheet!$AA21),0.01))</f>
        <v>0</v>
      </c>
      <c r="W21" s="109">
        <f>IF((Scoresheet!$Y21+Scoresheet!$Z21+Scoresheet!$AA21)=0,0,FLOOR(Scoresheet!AA21/(Scoresheet!$Y21+Scoresheet!$Z21+Scoresheet!$AA21),0.01))</f>
        <v>0.5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1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0.33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0.33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0.33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0</v>
      </c>
      <c r="BC21" s="66">
        <f t="shared" si="23"/>
        <v>1</v>
      </c>
      <c r="BD21" s="66">
        <f t="shared" si="24"/>
        <v>1</v>
      </c>
      <c r="BE21" s="66">
        <f t="shared" si="25"/>
        <v>1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1</v>
      </c>
      <c r="BJ21" s="66">
        <f t="shared" si="30"/>
        <v>0</v>
      </c>
      <c r="BK21" s="66">
        <f t="shared" si="31"/>
        <v>1</v>
      </c>
      <c r="BL21" s="66">
        <f t="shared" si="32"/>
        <v>0</v>
      </c>
      <c r="BM21" s="66">
        <f t="shared" si="33"/>
        <v>0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1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Pseudopanax colensoi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0</v>
      </c>
      <c r="F22" s="66">
        <f>IF(Scoresheet!G22=0,0,Scoresheet!G22/(Scoresheet!G22+Scoresheet!H22)*(IF(Result!E22=0,1,Result!E22)))</f>
        <v>0.5</v>
      </c>
      <c r="G22" s="66">
        <f>IF(Scoresheet!I22=0,0,Scoresheet!I22/(Scoresheet!I22+Scoresheet!J22)*(IF(Result!E22=0,1,Result!E22)))</f>
        <v>0.5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1</v>
      </c>
      <c r="J22" s="109">
        <f>IF(Scoresheet!M22=0,0,Scoresheet!M22/(Scoresheet!M22+Scoresheet!N22))</f>
        <v>0.5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0.25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0.25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0.25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0.25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</v>
      </c>
      <c r="V22" s="66">
        <f>IF((Scoresheet!$Y22+Scoresheet!$Z22+Scoresheet!$AA22)=0,0,FLOOR(Scoresheet!Z22/(Scoresheet!$Y22+Scoresheet!$Z22+Scoresheet!$AA22),0.01))</f>
        <v>0</v>
      </c>
      <c r="W22" s="109">
        <f>IF((Scoresheet!$Y22+Scoresheet!$Z22+Scoresheet!$AA22)=0,0,FLOOR(Scoresheet!AA22/(Scoresheet!$Y22+Scoresheet!$Z22+Scoresheet!$AA22),0.01))</f>
        <v>1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</v>
      </c>
      <c r="Z22" s="115">
        <f>IF((Scoresheet!$AB22+Scoresheet!$AC22+Scoresheet!$AD22)=0,0,FLOOR(Scoresheet!AD22/(Scoresheet!$AB22+Scoresheet!$AC22+Scoresheet!$AD22),0.01))</f>
        <v>1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1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0</v>
      </c>
      <c r="AT22" s="66">
        <f t="shared" si="14"/>
        <v>1</v>
      </c>
      <c r="AU22" s="66">
        <f t="shared" si="15"/>
        <v>1</v>
      </c>
      <c r="AV22" s="66">
        <f t="shared" si="16"/>
        <v>0</v>
      </c>
      <c r="AW22" s="66">
        <f t="shared" si="17"/>
        <v>1</v>
      </c>
      <c r="AX22" s="66">
        <f t="shared" si="18"/>
        <v>1</v>
      </c>
      <c r="AY22" s="66">
        <f t="shared" si="19"/>
        <v>0</v>
      </c>
      <c r="AZ22" s="66">
        <f t="shared" si="20"/>
        <v>0</v>
      </c>
      <c r="BA22" s="66">
        <f t="shared" si="21"/>
        <v>0</v>
      </c>
      <c r="BB22" s="66">
        <f t="shared" si="22"/>
        <v>0</v>
      </c>
      <c r="BC22" s="66">
        <f t="shared" si="23"/>
        <v>0</v>
      </c>
      <c r="BD22" s="66">
        <f t="shared" si="24"/>
        <v>1</v>
      </c>
      <c r="BE22" s="66">
        <f t="shared" si="25"/>
        <v>1</v>
      </c>
      <c r="BF22" s="66">
        <f t="shared" si="26"/>
        <v>1</v>
      </c>
      <c r="BG22" s="66">
        <f t="shared" si="27"/>
        <v>1</v>
      </c>
      <c r="BH22" s="66">
        <f t="shared" si="28"/>
        <v>0</v>
      </c>
      <c r="BI22" s="66">
        <f t="shared" si="29"/>
        <v>0</v>
      </c>
      <c r="BJ22" s="66">
        <f t="shared" si="30"/>
        <v>0</v>
      </c>
      <c r="BK22" s="66">
        <f t="shared" si="31"/>
        <v>1</v>
      </c>
      <c r="BL22" s="66">
        <f t="shared" si="32"/>
        <v>0</v>
      </c>
      <c r="BM22" s="66">
        <f t="shared" si="33"/>
        <v>0</v>
      </c>
      <c r="BN22" s="66">
        <f t="shared" si="34"/>
        <v>1</v>
      </c>
      <c r="BO22" s="66">
        <f t="shared" si="35"/>
        <v>0</v>
      </c>
      <c r="BP22" s="66">
        <f t="shared" si="36"/>
        <v>0</v>
      </c>
      <c r="BQ22" s="66">
        <f t="shared" si="37"/>
        <v>1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Pseudopanax crassifolius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0.5</v>
      </c>
      <c r="F23" s="66">
        <f>IF(Scoresheet!G23=0,0,Scoresheet!G23/(Scoresheet!G23+Scoresheet!H23)*(IF(Result!E23=0,1,Result!E23)))</f>
        <v>0.25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0.5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0.33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0.33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0.33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0</v>
      </c>
      <c r="U23" s="66">
        <f>IF((Scoresheet!$Y23+Scoresheet!$Z23+Scoresheet!$AA23)=0,0,FLOOR(Scoresheet!Y23/(Scoresheet!$Y23+Scoresheet!$Z23+Scoresheet!$AA23),0.01))</f>
        <v>0</v>
      </c>
      <c r="V23" s="66">
        <f>IF((Scoresheet!$Y23+Scoresheet!$Z23+Scoresheet!$AA23)=0,0,FLOOR(Scoresheet!Z23/(Scoresheet!$Y23+Scoresheet!$Z23+Scoresheet!$AA23),0.01))</f>
        <v>1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1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1</v>
      </c>
      <c r="AU23" s="66">
        <f t="shared" si="15"/>
        <v>0</v>
      </c>
      <c r="AV23" s="66">
        <f t="shared" si="16"/>
        <v>0</v>
      </c>
      <c r="AW23" s="66">
        <f t="shared" si="17"/>
        <v>1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0</v>
      </c>
      <c r="BC23" s="66">
        <f t="shared" si="23"/>
        <v>1</v>
      </c>
      <c r="BD23" s="66">
        <f t="shared" si="24"/>
        <v>1</v>
      </c>
      <c r="BE23" s="66">
        <f t="shared" si="25"/>
        <v>1</v>
      </c>
      <c r="BF23" s="66">
        <f t="shared" si="26"/>
        <v>0</v>
      </c>
      <c r="BG23" s="66">
        <f t="shared" si="27"/>
        <v>0</v>
      </c>
      <c r="BH23" s="66">
        <f t="shared" si="28"/>
        <v>0</v>
      </c>
      <c r="BI23" s="66">
        <f t="shared" si="29"/>
        <v>0</v>
      </c>
      <c r="BJ23" s="66">
        <f t="shared" si="30"/>
        <v>1</v>
      </c>
      <c r="BK23" s="66">
        <f t="shared" si="31"/>
        <v>0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0</v>
      </c>
      <c r="BQ23" s="66">
        <f t="shared" si="37"/>
        <v>0</v>
      </c>
      <c r="BR23" s="66">
        <f t="shared" si="38"/>
        <v>0</v>
      </c>
      <c r="BS23" s="66">
        <f t="shared" si="39"/>
        <v>1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Pseudowintera colorata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0.5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</v>
      </c>
      <c r="V24" s="66">
        <f>IF((Scoresheet!$Y24+Scoresheet!$Z24+Scoresheet!$AA24)=0,0,FLOOR(Scoresheet!Z24/(Scoresheet!$Y24+Scoresheet!$Z24+Scoresheet!$AA24),0.01))</f>
        <v>1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0.5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0.5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0</v>
      </c>
      <c r="BC24" s="66">
        <f t="shared" si="23"/>
        <v>0</v>
      </c>
      <c r="BD24" s="66">
        <f t="shared" si="24"/>
        <v>1</v>
      </c>
      <c r="BE24" s="66">
        <f t="shared" si="25"/>
        <v>1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0</v>
      </c>
      <c r="BJ24" s="66">
        <f t="shared" si="30"/>
        <v>1</v>
      </c>
      <c r="BK24" s="66">
        <f t="shared" si="31"/>
        <v>0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1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Rakaua edgerleyi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0.2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0.2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0.2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0.2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0.2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0.5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0.5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0.5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1</v>
      </c>
      <c r="BD25" s="66">
        <f t="shared" si="24"/>
        <v>1</v>
      </c>
      <c r="BE25" s="66">
        <f t="shared" si="25"/>
        <v>1</v>
      </c>
      <c r="BF25" s="66">
        <f t="shared" si="26"/>
        <v>1</v>
      </c>
      <c r="BG25" s="66">
        <f t="shared" si="27"/>
        <v>1</v>
      </c>
      <c r="BH25" s="66">
        <f t="shared" si="28"/>
        <v>0</v>
      </c>
      <c r="BI25" s="66">
        <f t="shared" si="29"/>
        <v>0</v>
      </c>
      <c r="BJ25" s="66">
        <f t="shared" si="30"/>
        <v>1</v>
      </c>
      <c r="BK25" s="66">
        <f t="shared" si="31"/>
        <v>1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1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Raukaua simplex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0.5</v>
      </c>
      <c r="F26" s="66">
        <f>IF(Scoresheet!G26=0,0,Scoresheet!G26/(Scoresheet!G26+Scoresheet!H26)*(IF(Result!E26=0,1,Result!E26)))</f>
        <v>0.25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0</v>
      </c>
      <c r="I26" s="66">
        <f>IF(Scoresheet!L26=0,0,Scoresheet!L26/(Scoresheet!K26+Scoresheet!L26)*(IF(Result!E26=0,1,Result!E26)))</f>
        <v>0.5</v>
      </c>
      <c r="J26" s="109">
        <f>IF(Scoresheet!M26=0,0,Scoresheet!M26/(Scoresheet!M26+Scoresheet!N26))</f>
        <v>0.5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0.33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0.33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0.33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0.5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</v>
      </c>
      <c r="Z26" s="115">
        <f>IF((Scoresheet!$AB26+Scoresheet!$AC26+Scoresheet!$AD26)=0,0,FLOOR(Scoresheet!AD26/(Scoresheet!$AB26+Scoresheet!$AC26+Scoresheet!$AD26),0.01))</f>
        <v>1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0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0.5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0.5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1</v>
      </c>
      <c r="AT26" s="66">
        <f t="shared" si="14"/>
        <v>1</v>
      </c>
      <c r="AU26" s="66">
        <f t="shared" si="15"/>
        <v>0</v>
      </c>
      <c r="AV26" s="66">
        <f t="shared" si="16"/>
        <v>0</v>
      </c>
      <c r="AW26" s="66">
        <f t="shared" si="17"/>
        <v>1</v>
      </c>
      <c r="AX26" s="66">
        <f t="shared" si="18"/>
        <v>1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0</v>
      </c>
      <c r="BJ26" s="66">
        <f t="shared" si="30"/>
        <v>1</v>
      </c>
      <c r="BK26" s="66">
        <f t="shared" si="31"/>
        <v>1</v>
      </c>
      <c r="BL26" s="66">
        <f t="shared" si="32"/>
        <v>0</v>
      </c>
      <c r="BM26" s="66">
        <f t="shared" si="33"/>
        <v>0</v>
      </c>
      <c r="BN26" s="66">
        <f t="shared" si="34"/>
        <v>1</v>
      </c>
      <c r="BO26" s="66">
        <f t="shared" si="35"/>
        <v>0</v>
      </c>
      <c r="BP26" s="66">
        <f t="shared" si="36"/>
        <v>0</v>
      </c>
      <c r="BQ26" s="66">
        <f t="shared" si="37"/>
        <v>1</v>
      </c>
      <c r="BR26" s="66">
        <f t="shared" si="38"/>
        <v>1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Schefflera digitata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</v>
      </c>
      <c r="F27" s="66">
        <f>IF(Scoresheet!G27=0,0,Scoresheet!G27/(Scoresheet!G27+Scoresheet!H27)*(IF(Result!E27=0,1,Result!E27)))</f>
        <v>0.5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1</v>
      </c>
      <c r="J27" s="109">
        <f>IF(Scoresheet!M27=0,0,Scoresheet!M27/(Scoresheet!M27+Scoresheet!N27))</f>
        <v>0.5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0.17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0.17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0.17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0.17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0.17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0.17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</v>
      </c>
      <c r="W27" s="109">
        <f>IF((Scoresheet!$Y27+Scoresheet!$Z27+Scoresheet!$AA27)=0,0,FLOOR(Scoresheet!AA27/(Scoresheet!$Y27+Scoresheet!$Z27+Scoresheet!$AA27),0.01))</f>
        <v>1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0.5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0</v>
      </c>
      <c r="AT27" s="66">
        <f t="shared" si="14"/>
        <v>1</v>
      </c>
      <c r="AU27" s="66">
        <f t="shared" si="15"/>
        <v>0</v>
      </c>
      <c r="AV27" s="66">
        <f t="shared" si="16"/>
        <v>0</v>
      </c>
      <c r="AW27" s="66">
        <f t="shared" si="17"/>
        <v>1</v>
      </c>
      <c r="AX27" s="66">
        <f t="shared" si="18"/>
        <v>1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1</v>
      </c>
      <c r="BC27" s="66">
        <f t="shared" si="23"/>
        <v>1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1</v>
      </c>
      <c r="BH27" s="66">
        <f t="shared" si="28"/>
        <v>0</v>
      </c>
      <c r="BI27" s="66">
        <f t="shared" si="29"/>
        <v>0</v>
      </c>
      <c r="BJ27" s="66">
        <f t="shared" si="30"/>
        <v>0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Veronica salicifolia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0.5</v>
      </c>
      <c r="F28" s="66">
        <f>IF(Scoresheet!G28=0,0,Scoresheet!G28/(Scoresheet!G28+Scoresheet!H28)*(IF(Result!E28=0,1,Result!E28)))</f>
        <v>0.25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0.5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0.5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1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1</v>
      </c>
      <c r="Z28" s="115">
        <f>IF((Scoresheet!$AB28+Scoresheet!$AC28+Scoresheet!$AD28)=0,0,FLOOR(Scoresheet!AD28/(Scoresheet!$AB28+Scoresheet!$AC28+Scoresheet!$AD28),0.01))</f>
        <v>0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0.5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0.5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1</v>
      </c>
      <c r="AU28" s="66">
        <f t="shared" si="15"/>
        <v>0</v>
      </c>
      <c r="AV28" s="66">
        <f t="shared" si="16"/>
        <v>1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1</v>
      </c>
      <c r="BD28" s="66">
        <f t="shared" si="24"/>
        <v>1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1</v>
      </c>
      <c r="BK28" s="66">
        <f t="shared" si="31"/>
        <v>0</v>
      </c>
      <c r="BL28" s="66">
        <f t="shared" si="32"/>
        <v>0</v>
      </c>
      <c r="BM28" s="66">
        <f t="shared" si="33"/>
        <v>1</v>
      </c>
      <c r="BN28" s="66">
        <f t="shared" si="34"/>
        <v>0</v>
      </c>
      <c r="BO28" s="66">
        <f t="shared" si="35"/>
        <v>0</v>
      </c>
      <c r="BP28" s="66">
        <f t="shared" si="36"/>
        <v>0</v>
      </c>
      <c r="BQ28" s="66">
        <f t="shared" si="37"/>
        <v>0</v>
      </c>
      <c r="BR28" s="66">
        <f t="shared" si="38"/>
        <v>1</v>
      </c>
      <c r="BS28" s="66">
        <f t="shared" si="39"/>
        <v>1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Weinmannia racemosa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0</v>
      </c>
      <c r="F29" s="66">
        <f>IF(Scoresheet!G29=0,0,Scoresheet!G29/(Scoresheet!G29+Scoresheet!H29)*(IF(Result!E29=0,1,Result!E29)))</f>
        <v>0.5</v>
      </c>
      <c r="G29" s="66">
        <f>IF(Scoresheet!I29=0,0,Scoresheet!I29/(Scoresheet!I29+Scoresheet!J29)*(IF(Result!E29=0,1,Result!E29)))</f>
        <v>0.5</v>
      </c>
      <c r="H29" s="66">
        <f>IF(Scoresheet!K29=0,0,Scoresheet!K29/(Scoresheet!L29+Scoresheet!K29)*(IF(Result!E29=0,1,Result!E29)))</f>
        <v>1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0.33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0.33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0.33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1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0.5</v>
      </c>
      <c r="Z29" s="115">
        <f>IF((Scoresheet!$AB29+Scoresheet!$AC29+Scoresheet!$AD29)=0,0,FLOOR(Scoresheet!AD29/(Scoresheet!$AB29+Scoresheet!$AC29+Scoresheet!$AD29),0.01))</f>
        <v>0.5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1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0</v>
      </c>
      <c r="AT29" s="66">
        <f t="shared" si="14"/>
        <v>1</v>
      </c>
      <c r="AU29" s="66">
        <f t="shared" si="15"/>
        <v>1</v>
      </c>
      <c r="AV29" s="66">
        <f t="shared" si="16"/>
        <v>1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1</v>
      </c>
      <c r="BD29" s="66">
        <f t="shared" si="24"/>
        <v>1</v>
      </c>
      <c r="BE29" s="66">
        <f t="shared" si="25"/>
        <v>1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0</v>
      </c>
      <c r="BL29" s="66">
        <f t="shared" si="32"/>
        <v>0</v>
      </c>
      <c r="BM29" s="66">
        <f t="shared" si="33"/>
        <v>1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0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0</v>
      </c>
      <c r="B30" s="109">
        <f>Scoresheet!B30</f>
        <v>0</v>
      </c>
      <c r="C30" s="66">
        <f>IF(Scoresheet!C30=0,0,Scoresheet!C30/(Scoresheet!C30+Scoresheet!D30))</f>
        <v>0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</v>
      </c>
      <c r="W30" s="109">
        <f>IF((Scoresheet!$Y30+Scoresheet!$Z30+Scoresheet!$AA30)=0,0,FLOOR(Scoresheet!AA30/(Scoresheet!$Y30+Scoresheet!$Z30+Scoresheet!$AA30),0.01))</f>
        <v>0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0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0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0</v>
      </c>
      <c r="AR30" s="66">
        <f t="shared" si="12"/>
        <v>0</v>
      </c>
      <c r="AS30" s="66">
        <f t="shared" si="13"/>
        <v>0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0</v>
      </c>
      <c r="BH30" s="66">
        <f t="shared" si="28"/>
        <v>0</v>
      </c>
      <c r="BI30" s="66">
        <f t="shared" si="29"/>
        <v>0</v>
      </c>
      <c r="BJ30" s="66">
        <f t="shared" si="30"/>
        <v>0</v>
      </c>
      <c r="BK30" s="66">
        <f t="shared" si="31"/>
        <v>0</v>
      </c>
      <c r="BL30" s="66">
        <f t="shared" si="32"/>
        <v>0</v>
      </c>
      <c r="BM30" s="66">
        <f t="shared" si="33"/>
        <v>0</v>
      </c>
      <c r="BN30" s="66">
        <f t="shared" si="34"/>
        <v>0</v>
      </c>
      <c r="BO30" s="66">
        <f t="shared" si="35"/>
        <v>0</v>
      </c>
      <c r="BP30" s="66">
        <f t="shared" si="36"/>
        <v>0</v>
      </c>
      <c r="BQ30" s="66">
        <f t="shared" si="37"/>
        <v>0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0</v>
      </c>
      <c r="BV30" s="66">
        <f t="shared" si="42"/>
        <v>0</v>
      </c>
      <c r="BX30" s="66">
        <f t="shared" si="43"/>
        <v>0</v>
      </c>
      <c r="BY30" s="66">
        <f t="shared" si="5"/>
        <v>0</v>
      </c>
      <c r="BZ30" s="66">
        <f t="shared" si="6"/>
        <v>0</v>
      </c>
      <c r="CA30" s="66">
        <f t="shared" si="7"/>
        <v>0</v>
      </c>
      <c r="CB30" s="66">
        <f t="shared" si="8"/>
        <v>0</v>
      </c>
      <c r="CC30" s="66">
        <f t="shared" si="9"/>
        <v>0</v>
      </c>
      <c r="CD30" s="66">
        <f t="shared" si="10"/>
        <v>0</v>
      </c>
    </row>
    <row r="31" spans="1:82">
      <c r="A31" s="96">
        <f t="shared" si="11"/>
        <v>0</v>
      </c>
      <c r="B31" s="109">
        <f>Scoresheet!B31</f>
        <v>0</v>
      </c>
      <c r="C31" s="66">
        <f>IF(Scoresheet!C31=0,0,Scoresheet!C31/(Scoresheet!C31+Scoresheet!D31))</f>
        <v>0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0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0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0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0</v>
      </c>
      <c r="AR31" s="66">
        <f t="shared" si="12"/>
        <v>0</v>
      </c>
      <c r="AS31" s="66">
        <f t="shared" si="13"/>
        <v>0</v>
      </c>
      <c r="AT31" s="66">
        <f t="shared" si="14"/>
        <v>0</v>
      </c>
      <c r="AU31" s="66">
        <f t="shared" si="15"/>
        <v>0</v>
      </c>
      <c r="AV31" s="66">
        <f t="shared" si="16"/>
        <v>0</v>
      </c>
      <c r="AW31" s="66">
        <f t="shared" si="17"/>
        <v>0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0</v>
      </c>
      <c r="BE31" s="66">
        <f t="shared" si="25"/>
        <v>0</v>
      </c>
      <c r="BF31" s="66">
        <f t="shared" si="26"/>
        <v>0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0</v>
      </c>
      <c r="BL31" s="66">
        <f t="shared" si="32"/>
        <v>0</v>
      </c>
      <c r="BM31" s="66">
        <f t="shared" si="33"/>
        <v>0</v>
      </c>
      <c r="BN31" s="66">
        <f t="shared" si="34"/>
        <v>0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0</v>
      </c>
      <c r="BV31" s="66">
        <f t="shared" si="42"/>
        <v>0</v>
      </c>
      <c r="BX31" s="66">
        <f t="shared" si="43"/>
        <v>0</v>
      </c>
      <c r="BY31" s="66">
        <f t="shared" si="5"/>
        <v>0</v>
      </c>
      <c r="BZ31" s="66">
        <f t="shared" si="6"/>
        <v>0</v>
      </c>
      <c r="CA31" s="66">
        <f t="shared" si="7"/>
        <v>0</v>
      </c>
      <c r="CB31" s="66">
        <f t="shared" si="8"/>
        <v>0</v>
      </c>
      <c r="CC31" s="66">
        <f t="shared" si="9"/>
        <v>0</v>
      </c>
      <c r="CD31" s="66">
        <f t="shared" si="10"/>
        <v>0</v>
      </c>
    </row>
    <row r="32" spans="1:82">
      <c r="A32" s="96">
        <f t="shared" si="11"/>
        <v>0</v>
      </c>
      <c r="B32" s="109">
        <f>Scoresheet!B32</f>
        <v>0</v>
      </c>
      <c r="C32" s="66">
        <f>IF(Scoresheet!C32=0,0,Scoresheet!C32/(Scoresheet!C32+Scoresheet!D32))</f>
        <v>0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0</v>
      </c>
      <c r="AR32" s="66">
        <f t="shared" si="12"/>
        <v>0</v>
      </c>
      <c r="AS32" s="66">
        <f t="shared" si="13"/>
        <v>0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0</v>
      </c>
      <c r="BX32" s="66">
        <f t="shared" si="43"/>
        <v>0</v>
      </c>
      <c r="BY32" s="66">
        <f t="shared" si="5"/>
        <v>0</v>
      </c>
      <c r="BZ32" s="66">
        <f t="shared" si="6"/>
        <v>0</v>
      </c>
      <c r="CA32" s="66">
        <f t="shared" si="7"/>
        <v>0</v>
      </c>
      <c r="CB32" s="66">
        <f t="shared" si="8"/>
        <v>0</v>
      </c>
      <c r="CC32" s="66">
        <f t="shared" si="9"/>
        <v>0</v>
      </c>
      <c r="CD32" s="66">
        <f t="shared" si="10"/>
        <v>0</v>
      </c>
    </row>
    <row r="33" spans="1:82">
      <c r="A33" s="96">
        <f t="shared" si="11"/>
        <v>0</v>
      </c>
      <c r="B33" s="109">
        <f>Scoresheet!B33</f>
        <v>0</v>
      </c>
      <c r="C33" s="66">
        <f>IF(Scoresheet!C33=0,0,Scoresheet!C33/(Scoresheet!C33+Scoresheet!D33))</f>
        <v>0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0</v>
      </c>
      <c r="AR33" s="66">
        <f t="shared" si="12"/>
        <v>0</v>
      </c>
      <c r="AS33" s="66">
        <f t="shared" si="13"/>
        <v>0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X33" s="66">
        <f t="shared" si="43"/>
        <v>0</v>
      </c>
      <c r="BY33" s="66">
        <f t="shared" si="5"/>
        <v>0</v>
      </c>
      <c r="BZ33" s="66">
        <f t="shared" si="6"/>
        <v>0</v>
      </c>
      <c r="CA33" s="66">
        <f t="shared" si="7"/>
        <v>0</v>
      </c>
      <c r="CB33" s="66">
        <f t="shared" si="8"/>
        <v>0</v>
      </c>
      <c r="CC33" s="66">
        <f t="shared" si="9"/>
        <v>0</v>
      </c>
      <c r="CD33" s="66">
        <f t="shared" si="10"/>
        <v>0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23</v>
      </c>
      <c r="B108" s="118" t="s">
        <v>87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88</v>
      </c>
      <c r="AQ108" s="96" ph="1">
        <f t="shared" ref="AQ108:BV108" si="91">SUM(AQ7:AQ107)</f>
        <v>23</v>
      </c>
      <c r="AR108" s="96" ph="1">
        <f t="shared" si="91"/>
        <v>23</v>
      </c>
      <c r="AS108" s="96" ph="1">
        <f t="shared" si="91"/>
        <v>16</v>
      </c>
      <c r="AT108" s="96" ph="1">
        <f t="shared" si="91"/>
        <v>10</v>
      </c>
      <c r="AU108" s="96" ph="1">
        <f t="shared" si="91"/>
        <v>3</v>
      </c>
      <c r="AV108" s="96" ph="1">
        <f t="shared" si="91"/>
        <v>4</v>
      </c>
      <c r="AW108" s="96" ph="1">
        <f t="shared" si="91"/>
        <v>7</v>
      </c>
      <c r="AX108" s="96" ph="1">
        <f t="shared" si="91"/>
        <v>4</v>
      </c>
      <c r="AY108" s="96" ph="1">
        <f t="shared" si="91"/>
        <v>0</v>
      </c>
      <c r="AZ108" s="96" ph="1">
        <f t="shared" si="91"/>
        <v>4</v>
      </c>
      <c r="BA108" s="96" ph="1">
        <f t="shared" si="91"/>
        <v>6</v>
      </c>
      <c r="BB108" s="96" ph="1">
        <f t="shared" si="91"/>
        <v>9</v>
      </c>
      <c r="BC108" s="96" ph="1">
        <f t="shared" si="91"/>
        <v>16</v>
      </c>
      <c r="BD108" s="96" ph="1">
        <f t="shared" si="91"/>
        <v>18</v>
      </c>
      <c r="BE108" s="96" ph="1">
        <f t="shared" si="91"/>
        <v>15</v>
      </c>
      <c r="BF108" s="96" ph="1">
        <f t="shared" si="91"/>
        <v>8</v>
      </c>
      <c r="BG108" s="96" ph="1">
        <f t="shared" si="91"/>
        <v>8</v>
      </c>
      <c r="BH108" s="96" ph="1">
        <f t="shared" si="91"/>
        <v>1</v>
      </c>
      <c r="BI108" s="96" ph="1">
        <f t="shared" si="91"/>
        <v>7</v>
      </c>
      <c r="BJ108" s="96" ph="1">
        <f t="shared" si="91"/>
        <v>17</v>
      </c>
      <c r="BK108" s="96" ph="1">
        <f t="shared" si="91"/>
        <v>11</v>
      </c>
      <c r="BL108" s="96" ph="1">
        <f t="shared" si="91"/>
        <v>2</v>
      </c>
      <c r="BM108" s="96" ph="1">
        <f t="shared" si="91"/>
        <v>7</v>
      </c>
      <c r="BN108" s="96" ph="1">
        <f t="shared" si="91"/>
        <v>20</v>
      </c>
      <c r="BO108" s="96" ph="1">
        <f t="shared" si="91"/>
        <v>0</v>
      </c>
      <c r="BP108" s="96" ph="1">
        <f t="shared" si="91"/>
        <v>14</v>
      </c>
      <c r="BQ108" s="96" ph="1">
        <f t="shared" si="91"/>
        <v>13</v>
      </c>
      <c r="BR108" s="96" ph="1">
        <f t="shared" si="91"/>
        <v>7</v>
      </c>
      <c r="BS108" s="96" ph="1">
        <f t="shared" si="91"/>
        <v>3</v>
      </c>
      <c r="BT108" s="96" ph="1">
        <f t="shared" si="91"/>
        <v>0</v>
      </c>
      <c r="BU108" s="96" ph="1">
        <f t="shared" si="91"/>
        <v>23</v>
      </c>
      <c r="BV108" s="96" ph="1">
        <f t="shared" si="91"/>
        <v>2</v>
      </c>
      <c r="BW108" s="117" t="s">
        <v>88</v>
      </c>
      <c r="BX108" s="117" ph="1">
        <f>SUM(BX7:BX107)</f>
        <v>23</v>
      </c>
      <c r="BY108" s="117" ph="1">
        <f t="shared" ref="BY108:CD108" si="92">SUM(BY7:BY107)</f>
        <v>23</v>
      </c>
      <c r="BZ108" s="117" ph="1">
        <f t="shared" si="92"/>
        <v>23</v>
      </c>
      <c r="CA108" s="117" ph="1">
        <f t="shared" si="92"/>
        <v>23</v>
      </c>
      <c r="CB108" s="117" ph="1">
        <f t="shared" si="92"/>
        <v>23</v>
      </c>
      <c r="CC108" s="117" ph="1">
        <f t="shared" si="92"/>
        <v>23</v>
      </c>
      <c r="CD108" s="117" ph="1">
        <f t="shared" si="92"/>
        <v>23</v>
      </c>
    </row>
    <row r="109" spans="1:82">
      <c r="A109" s="96"/>
      <c r="B109" s="118" t="s">
        <v>89</v>
      </c>
      <c r="C109" s="117"/>
      <c r="D109" s="123">
        <f>SUM(D7:D107)</f>
        <v>0</v>
      </c>
      <c r="E109" s="97">
        <f t="shared" ref="E109:AH109" si="93">SUM(E7:E107)</f>
        <v>14</v>
      </c>
      <c r="F109" s="97">
        <f>SUM(F7:F107)</f>
        <v>4.25</v>
      </c>
      <c r="G109" s="97">
        <f t="shared" si="93"/>
        <v>2</v>
      </c>
      <c r="H109" s="97">
        <f t="shared" si="93"/>
        <v>3</v>
      </c>
      <c r="I109" s="97">
        <f t="shared" si="93"/>
        <v>6</v>
      </c>
      <c r="J109" s="123">
        <f t="shared" si="93"/>
        <v>2.5</v>
      </c>
      <c r="K109" s="97">
        <f t="shared" si="93"/>
        <v>0</v>
      </c>
      <c r="L109" s="97">
        <f t="shared" si="93"/>
        <v>1.6600000000000001</v>
      </c>
      <c r="M109" s="97">
        <f t="shared" si="93"/>
        <v>2.2400000000000002</v>
      </c>
      <c r="N109" s="97">
        <f t="shared" si="93"/>
        <v>2.33</v>
      </c>
      <c r="O109" s="97">
        <f t="shared" si="93"/>
        <v>4.42</v>
      </c>
      <c r="P109" s="97">
        <f t="shared" si="93"/>
        <v>5.09</v>
      </c>
      <c r="Q109" s="97">
        <f t="shared" si="93"/>
        <v>4.0100000000000007</v>
      </c>
      <c r="R109" s="97">
        <f t="shared" si="93"/>
        <v>1.6099999999999999</v>
      </c>
      <c r="S109" s="123">
        <f t="shared" si="93"/>
        <v>1.6099999999999999</v>
      </c>
      <c r="T109" s="97">
        <f t="shared" si="93"/>
        <v>1</v>
      </c>
      <c r="U109" s="97">
        <f t="shared" si="93"/>
        <v>3.5</v>
      </c>
      <c r="V109" s="97">
        <f t="shared" si="93"/>
        <v>12</v>
      </c>
      <c r="W109" s="123">
        <f t="shared" si="93"/>
        <v>7.5</v>
      </c>
      <c r="X109" s="97">
        <f t="shared" si="93"/>
        <v>0.83000000000000007</v>
      </c>
      <c r="Y109" s="97">
        <f t="shared" si="93"/>
        <v>4.33</v>
      </c>
      <c r="Z109" s="123">
        <f t="shared" si="93"/>
        <v>17.829999999999998</v>
      </c>
      <c r="AA109" s="97">
        <f t="shared" si="93"/>
        <v>0</v>
      </c>
      <c r="AB109" s="97">
        <f t="shared" si="93"/>
        <v>10.16</v>
      </c>
      <c r="AC109" s="97">
        <f t="shared" si="93"/>
        <v>7.66</v>
      </c>
      <c r="AD109" s="97">
        <f t="shared" si="93"/>
        <v>3.16</v>
      </c>
      <c r="AE109" s="123">
        <f t="shared" si="93"/>
        <v>2</v>
      </c>
      <c r="AF109" s="97">
        <f t="shared" si="93"/>
        <v>0</v>
      </c>
      <c r="AG109" s="97">
        <f t="shared" si="93"/>
        <v>22</v>
      </c>
      <c r="AH109" s="123">
        <f t="shared" si="93"/>
        <v>1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90</v>
      </c>
      <c r="C110" s="117"/>
      <c r="D110" s="123">
        <f>AR108</f>
        <v>23</v>
      </c>
      <c r="E110" s="97">
        <f>BY108</f>
        <v>23</v>
      </c>
      <c r="F110" s="97">
        <f>BY108</f>
        <v>23</v>
      </c>
      <c r="G110" s="97">
        <f>BY108</f>
        <v>23</v>
      </c>
      <c r="H110" s="97">
        <f>BY108</f>
        <v>23</v>
      </c>
      <c r="I110" s="97">
        <f>BY108</f>
        <v>23</v>
      </c>
      <c r="J110" s="123">
        <f>BY108</f>
        <v>23</v>
      </c>
      <c r="K110" s="98">
        <f>BZ108</f>
        <v>23</v>
      </c>
      <c r="L110" s="98">
        <f>BZ108</f>
        <v>23</v>
      </c>
      <c r="M110" s="98">
        <f>BZ108</f>
        <v>23</v>
      </c>
      <c r="N110" s="98">
        <f>BZ108</f>
        <v>23</v>
      </c>
      <c r="O110" s="98">
        <f>BZ108</f>
        <v>23</v>
      </c>
      <c r="P110" s="98">
        <f>BZ108</f>
        <v>23</v>
      </c>
      <c r="Q110" s="98">
        <f>BZ108</f>
        <v>23</v>
      </c>
      <c r="R110" s="98">
        <f>BZ108</f>
        <v>23</v>
      </c>
      <c r="S110" s="119">
        <f>BZ108</f>
        <v>23</v>
      </c>
      <c r="T110" s="99">
        <f>CA108</f>
        <v>23</v>
      </c>
      <c r="U110" s="99">
        <f>CA108</f>
        <v>23</v>
      </c>
      <c r="V110" s="99">
        <f>CA108</f>
        <v>23</v>
      </c>
      <c r="W110" s="120">
        <f>CA108</f>
        <v>23</v>
      </c>
      <c r="X110" s="117">
        <f>CB108</f>
        <v>23</v>
      </c>
      <c r="Y110" s="117">
        <f>CB108</f>
        <v>23</v>
      </c>
      <c r="Z110" s="118">
        <f>CB108</f>
        <v>23</v>
      </c>
      <c r="AA110" s="101">
        <f>CC108</f>
        <v>23</v>
      </c>
      <c r="AB110" s="101">
        <f>CC108</f>
        <v>23</v>
      </c>
      <c r="AC110" s="101">
        <f>CC108</f>
        <v>23</v>
      </c>
      <c r="AD110" s="101">
        <f>CC108</f>
        <v>23</v>
      </c>
      <c r="AE110" s="121">
        <f>CC108</f>
        <v>23</v>
      </c>
      <c r="AF110" s="95">
        <f>CD108</f>
        <v>23</v>
      </c>
      <c r="AG110" s="95">
        <f>CD108</f>
        <v>23</v>
      </c>
      <c r="AH110" s="122">
        <f>CD108</f>
        <v>23</v>
      </c>
      <c r="AI110" s="95"/>
      <c r="AJ110" s="95"/>
      <c r="AK110" s="95"/>
      <c r="AL110" s="95"/>
      <c r="AM110" s="95"/>
      <c r="AN110" s="95"/>
      <c r="AP110" s="66" t="s">
        <v>102</v>
      </c>
      <c r="AQ110" s="66">
        <f>SUM(BX108:CD108)</f>
        <v>161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104</v>
      </c>
      <c r="AQ111" s="66">
        <f>AQ108*7-SUM(BX108:CD108)</f>
        <v>0</v>
      </c>
    </row>
    <row r="112" spans="1:82">
      <c r="A112" s="96"/>
      <c r="B112" s="96" t="s">
        <v>91</v>
      </c>
      <c r="C112" s="96"/>
      <c r="D112" s="59">
        <f>(D109/AR108)*100</f>
        <v>0</v>
      </c>
      <c r="E112" s="59">
        <f>(E109/BY108)*100</f>
        <v>60.869565217391312</v>
      </c>
      <c r="F112" s="59">
        <f>(F109/BY108)*100</f>
        <v>18.478260869565215</v>
      </c>
      <c r="G112" s="59">
        <f>(G109/BY108)*100</f>
        <v>8.695652173913043</v>
      </c>
      <c r="H112" s="59">
        <f>(H109/BY108)*100</f>
        <v>13.043478260869565</v>
      </c>
      <c r="I112" s="59">
        <f>(I109/BY108)*100</f>
        <v>26.086956521739129</v>
      </c>
      <c r="J112" s="59">
        <f>(J109/BY108)*100</f>
        <v>10.869565217391305</v>
      </c>
      <c r="K112" s="59">
        <f>(K109/BZ108)*100</f>
        <v>0</v>
      </c>
      <c r="L112" s="59">
        <f>(L109/BZ108)*100</f>
        <v>7.2173913043478271</v>
      </c>
      <c r="M112" s="59">
        <f>(M109/BZ108)*100</f>
        <v>9.7391304347826093</v>
      </c>
      <c r="N112" s="59">
        <f>(N109/BZ108)*100</f>
        <v>10.130434782608697</v>
      </c>
      <c r="O112" s="59">
        <f>(O109/BZ108)*100</f>
        <v>19.217391304347824</v>
      </c>
      <c r="P112" s="59">
        <f>(P109/BZ108)*100</f>
        <v>22.130434782608695</v>
      </c>
      <c r="Q112" s="59">
        <f>(Q109/BZ108)*100</f>
        <v>17.434782608695656</v>
      </c>
      <c r="R112" s="59">
        <f>(R109/BZ108)*100</f>
        <v>6.9999999999999991</v>
      </c>
      <c r="S112" s="59">
        <f>(S109/BZ108)*100</f>
        <v>6.9999999999999991</v>
      </c>
      <c r="T112" s="59">
        <f>(T109/CA108)*100</f>
        <v>4.3478260869565215</v>
      </c>
      <c r="U112" s="59">
        <f>(U109/CA108)*100</f>
        <v>15.217391304347828</v>
      </c>
      <c r="V112" s="59">
        <f>(V109/CA108)*100</f>
        <v>52.173913043478258</v>
      </c>
      <c r="W112" s="59">
        <f>(W109/CA108)*100</f>
        <v>32.608695652173914</v>
      </c>
      <c r="X112" s="59">
        <f>(X109/CB108)*100</f>
        <v>3.6086956521739135</v>
      </c>
      <c r="Y112" s="59">
        <f>(Y109/CB108)*100</f>
        <v>18.826086956521738</v>
      </c>
      <c r="Z112" s="59">
        <f>(Z109/CB108)*100</f>
        <v>77.521739130434781</v>
      </c>
      <c r="AA112" s="59">
        <f>(AA109/CC108)*100</f>
        <v>0</v>
      </c>
      <c r="AB112" s="59">
        <f>(AB109/CC108)*100</f>
        <v>44.173913043478265</v>
      </c>
      <c r="AC112" s="59">
        <f>(AC109/CC108)*100</f>
        <v>33.304347826086953</v>
      </c>
      <c r="AD112" s="59">
        <f>(AD109/CC108)*100</f>
        <v>13.739130434782609</v>
      </c>
      <c r="AE112" s="59">
        <f>(AE109/CC108)*100</f>
        <v>8.695652173913043</v>
      </c>
      <c r="AF112" s="59">
        <f>(AF109/CD108)*100</f>
        <v>0</v>
      </c>
      <c r="AG112" s="59">
        <f>(AG109/CD108)*100</f>
        <v>95.652173913043484</v>
      </c>
      <c r="AH112" s="59">
        <f>(AH109/CD108)*100</f>
        <v>4.3478260869565215</v>
      </c>
      <c r="AP112" s="66" t="s">
        <v>103</v>
      </c>
      <c r="AQ112" s="66">
        <f>AQ108*7</f>
        <v>161</v>
      </c>
    </row>
    <row r="114" spans="42:43">
      <c r="AP114" s="66" t="s">
        <v>105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2013-02-17T22:26:37Z</dcterms:modified>
</cp:coreProperties>
</file>